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kisndt10\Desktop\2021.9추경및 2022 예산보고 서식\심의자료_결재본\"/>
    </mc:Choice>
  </mc:AlternateContent>
  <bookViews>
    <workbookView xWindow="-15" yWindow="-15" windowWidth="28860" windowHeight="6150" tabRatio="638" firstSheet="1" activeTab="2"/>
  </bookViews>
  <sheets>
    <sheet name="목록" sheetId="3" state="hidden" r:id="rId1"/>
    <sheet name="(법인회계) 세입 예산서" sheetId="6" r:id="rId2"/>
    <sheet name="(법인회계) 세출 예산서" sheetId="7" r:id="rId3"/>
  </sheets>
  <definedNames>
    <definedName name="_xlnm._FilterDatabase" localSheetId="1" hidden="1">'(법인회계) 세출 예산서'!$A$4:$H$84</definedName>
    <definedName name="_xlnm.Print_Area" localSheetId="1">'(법인회계) 세입 예산서'!$A$1:$H$52</definedName>
    <definedName name="_xlnm.Print_Area" localSheetId="2">'(법인회계) 세출 예산서'!$A$1:$H$85</definedName>
    <definedName name="_xlnm.Print_Titles" localSheetId="1">'(법인회계) 세입 예산서'!$1:$4</definedName>
    <definedName name="_xlnm.Print_Titles" localSheetId="2">'(법인회계) 세출 예산서'!$2:$4</definedName>
  </definedNames>
  <calcPr calcId="152511"/>
</workbook>
</file>

<file path=xl/calcChain.xml><?xml version="1.0" encoding="utf-8"?>
<calcChain xmlns="http://schemas.openxmlformats.org/spreadsheetml/2006/main">
  <c r="H33" i="7" l="1"/>
  <c r="D7" i="7" l="1"/>
  <c r="F34" i="7"/>
  <c r="F33" i="7"/>
  <c r="F32" i="7" l="1"/>
  <c r="F7" i="6" l="1"/>
  <c r="F13" i="6"/>
  <c r="F10" i="6"/>
  <c r="F9" i="6"/>
  <c r="F8" i="6"/>
  <c r="H31" i="7" l="1"/>
  <c r="H36" i="7"/>
  <c r="D28" i="7" s="1"/>
  <c r="F28" i="7" s="1"/>
  <c r="H54" i="7"/>
  <c r="H25" i="7" l="1"/>
  <c r="H8" i="6" l="1"/>
  <c r="D39" i="6"/>
  <c r="F46" i="6" l="1"/>
  <c r="F45" i="6" s="1"/>
  <c r="F39" i="6"/>
  <c r="F38" i="6" s="1"/>
  <c r="F35" i="6"/>
  <c r="F66" i="7"/>
  <c r="D48" i="6"/>
  <c r="D47" i="6" s="1"/>
  <c r="D50" i="6"/>
  <c r="F50" i="6" s="1"/>
  <c r="G45" i="6"/>
  <c r="E45" i="6"/>
  <c r="D45" i="6"/>
  <c r="D38" i="6"/>
  <c r="E38" i="6"/>
  <c r="H51" i="7" l="1"/>
  <c r="H35" i="7"/>
  <c r="H30" i="7"/>
  <c r="H11" i="7" l="1"/>
  <c r="H12" i="7" l="1"/>
  <c r="H50" i="7"/>
  <c r="H48" i="7"/>
  <c r="H52" i="7"/>
  <c r="H19" i="7" l="1"/>
  <c r="H18" i="7" l="1"/>
  <c r="H16" i="7"/>
  <c r="H17" i="7"/>
  <c r="H14" i="7"/>
  <c r="F75" i="7" l="1"/>
  <c r="D72" i="7" l="1"/>
  <c r="F72" i="7" s="1"/>
  <c r="F71" i="7" s="1"/>
  <c r="H53" i="7" l="1"/>
  <c r="H44" i="7" l="1"/>
  <c r="H9" i="7" l="1"/>
  <c r="H22" i="7" s="1"/>
  <c r="D70" i="7"/>
  <c r="F70" i="7" s="1"/>
  <c r="H47" i="7"/>
  <c r="D43" i="7"/>
  <c r="F43" i="7" s="1"/>
  <c r="D27" i="7" l="1"/>
  <c r="F7" i="7"/>
  <c r="H14" i="6" l="1"/>
  <c r="H11" i="6"/>
  <c r="G24" i="6"/>
  <c r="E24" i="6"/>
  <c r="D24" i="6"/>
  <c r="G56" i="7"/>
  <c r="E56" i="7"/>
  <c r="D56" i="7"/>
  <c r="G42" i="7"/>
  <c r="E42" i="7"/>
  <c r="D42" i="7"/>
  <c r="D39" i="7"/>
  <c r="G65" i="7"/>
  <c r="G64" i="7" s="1"/>
  <c r="E65" i="7"/>
  <c r="E64" i="7" s="1"/>
  <c r="D65" i="7"/>
  <c r="D64" i="7" s="1"/>
  <c r="G71" i="7"/>
  <c r="E71" i="7"/>
  <c r="D71" i="7"/>
  <c r="G68" i="7"/>
  <c r="E68" i="7"/>
  <c r="D68" i="7"/>
  <c r="G59" i="7"/>
  <c r="E59" i="7"/>
  <c r="D59" i="7"/>
  <c r="G37" i="7"/>
  <c r="E37" i="7"/>
  <c r="D37" i="7"/>
  <c r="G27" i="7"/>
  <c r="E27" i="7"/>
  <c r="D7" i="6" l="1"/>
  <c r="F42" i="7"/>
  <c r="F27" i="7"/>
  <c r="G67" i="7"/>
  <c r="E67" i="7"/>
  <c r="D67" i="7"/>
  <c r="F65" i="7"/>
  <c r="F59" i="7"/>
  <c r="F68" i="7"/>
  <c r="F67" i="7" s="1"/>
  <c r="F64" i="7" l="1"/>
  <c r="G43" i="6"/>
  <c r="E43" i="6"/>
  <c r="D43" i="6"/>
  <c r="F41" i="6"/>
  <c r="G41" i="6"/>
  <c r="E41" i="6"/>
  <c r="E40" i="6" s="1"/>
  <c r="D41" i="6"/>
  <c r="D40" i="6" s="1"/>
  <c r="G22" i="6"/>
  <c r="E22" i="6"/>
  <c r="D22" i="6"/>
  <c r="G40" i="6" l="1"/>
  <c r="H41" i="6"/>
  <c r="F43" i="6"/>
  <c r="F40" i="6" s="1"/>
  <c r="H43" i="6" l="1"/>
  <c r="H40" i="6" s="1"/>
  <c r="E81" i="7" l="1"/>
  <c r="E80" i="7" s="1"/>
  <c r="D80" i="7"/>
  <c r="G78" i="7"/>
  <c r="E78" i="7"/>
  <c r="D78" i="7"/>
  <c r="G76" i="7"/>
  <c r="E76" i="7"/>
  <c r="D76" i="7"/>
  <c r="G74" i="7"/>
  <c r="E74" i="7"/>
  <c r="D74" i="7"/>
  <c r="G62" i="7"/>
  <c r="G61" i="7" s="1"/>
  <c r="E62" i="7"/>
  <c r="E61" i="7" s="1"/>
  <c r="D62" i="7"/>
  <c r="D61" i="7" s="1"/>
  <c r="G45" i="7"/>
  <c r="G41" i="7" s="1"/>
  <c r="E45" i="7"/>
  <c r="F37" i="7"/>
  <c r="E6" i="7"/>
  <c r="D6" i="7"/>
  <c r="E48" i="6"/>
  <c r="E47" i="6" s="1"/>
  <c r="F36" i="6"/>
  <c r="G36" i="6"/>
  <c r="E36" i="6"/>
  <c r="D36" i="6"/>
  <c r="G34" i="6"/>
  <c r="E34" i="6"/>
  <c r="D34" i="6"/>
  <c r="G30" i="6"/>
  <c r="G29" i="6" s="1"/>
  <c r="E30" i="6"/>
  <c r="E29" i="6" s="1"/>
  <c r="D30" i="6"/>
  <c r="D29" i="6" s="1"/>
  <c r="F27" i="6"/>
  <c r="F26" i="6" s="1"/>
  <c r="G27" i="6"/>
  <c r="G26" i="6" s="1"/>
  <c r="E27" i="6"/>
  <c r="E26" i="6" s="1"/>
  <c r="D27" i="6"/>
  <c r="D26" i="6" s="1"/>
  <c r="F24" i="6"/>
  <c r="G21" i="6"/>
  <c r="E21" i="6"/>
  <c r="D21" i="6"/>
  <c r="F22" i="6"/>
  <c r="G19" i="6"/>
  <c r="E19" i="6"/>
  <c r="D19" i="6"/>
  <c r="G16" i="6"/>
  <c r="E16" i="6"/>
  <c r="D16" i="6"/>
  <c r="D6" i="6"/>
  <c r="D5" i="6" s="1"/>
  <c r="D33" i="6" l="1"/>
  <c r="E33" i="6"/>
  <c r="E5" i="7"/>
  <c r="D5" i="7"/>
  <c r="F48" i="6"/>
  <c r="D15" i="6"/>
  <c r="E73" i="7"/>
  <c r="G73" i="7"/>
  <c r="F56" i="7"/>
  <c r="D73" i="7"/>
  <c r="E41" i="7"/>
  <c r="G55" i="7"/>
  <c r="E55" i="7"/>
  <c r="F78" i="7"/>
  <c r="E39" i="7"/>
  <c r="E26" i="7" s="1"/>
  <c r="D55" i="7"/>
  <c r="D26" i="7"/>
  <c r="G39" i="7"/>
  <c r="G26" i="7" s="1"/>
  <c r="F21" i="6"/>
  <c r="G15" i="6"/>
  <c r="E15" i="6"/>
  <c r="H24" i="6"/>
  <c r="H27" i="6"/>
  <c r="H36" i="6"/>
  <c r="F19" i="6"/>
  <c r="H19" i="6" s="1"/>
  <c r="F76" i="7"/>
  <c r="H22" i="6"/>
  <c r="F30" i="6"/>
  <c r="F34" i="6"/>
  <c r="F33" i="6" s="1"/>
  <c r="F62" i="7"/>
  <c r="F61" i="7" s="1"/>
  <c r="F74" i="7"/>
  <c r="F81" i="7"/>
  <c r="F16" i="6"/>
  <c r="F6" i="7"/>
  <c r="F5" i="7" s="1"/>
  <c r="F26" i="7" l="1"/>
  <c r="F47" i="6"/>
  <c r="D51" i="6"/>
  <c r="E83" i="7"/>
  <c r="F73" i="7"/>
  <c r="F39" i="7"/>
  <c r="H21" i="6"/>
  <c r="F15" i="6"/>
  <c r="H16" i="6"/>
  <c r="H15" i="6" s="1"/>
  <c r="H26" i="6"/>
  <c r="F80" i="7"/>
  <c r="H30" i="6"/>
  <c r="F29" i="6"/>
  <c r="H29" i="6" s="1"/>
  <c r="H34" i="6"/>
  <c r="G48" i="6"/>
  <c r="G47" i="6" s="1"/>
  <c r="F55" i="7" l="1"/>
  <c r="H47" i="6"/>
  <c r="H48" i="6"/>
  <c r="G81" i="7" l="1"/>
  <c r="G80" i="7" l="1"/>
  <c r="G83" i="7" s="1"/>
  <c r="D46" i="7" l="1"/>
  <c r="D45" i="7" s="1"/>
  <c r="D41" i="7" s="1"/>
  <c r="D83" i="7" s="1"/>
  <c r="D85" i="7" s="1"/>
  <c r="F46" i="7" l="1"/>
  <c r="F45" i="7"/>
  <c r="D84" i="7" l="1"/>
  <c r="F41" i="7"/>
  <c r="F83" i="7" s="1"/>
  <c r="F6" i="6" l="1"/>
  <c r="E6" i="6"/>
  <c r="E5" i="6" s="1"/>
  <c r="E51" i="6" s="1"/>
  <c r="F5" i="6" l="1"/>
  <c r="F51" i="6" s="1"/>
  <c r="E84" i="7"/>
  <c r="F84" i="7" l="1"/>
</calcChain>
</file>

<file path=xl/comments1.xml><?xml version="1.0" encoding="utf-8"?>
<comments xmlns="http://schemas.openxmlformats.org/spreadsheetml/2006/main">
  <authors>
    <author>skisndt10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90-&gt;110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310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>-&gt;362</t>
        </r>
        <r>
          <rPr>
            <sz val="9"/>
            <color indexed="81"/>
            <rFont val="돋움"/>
            <family val="3"/>
            <charset val="129"/>
          </rPr>
          <t>명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skisndt10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7</t>
        </r>
        <r>
          <rPr>
            <b/>
            <sz val="9"/>
            <color indexed="81"/>
            <rFont val="돋움"/>
            <family val="3"/>
            <charset val="129"/>
          </rPr>
          <t>월말일자로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사직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<sst xmlns="http://schemas.openxmlformats.org/spreadsheetml/2006/main" count="223" uniqueCount="193">
  <si>
    <t>관</t>
    <phoneticPr fontId="2" type="noConversion"/>
  </si>
  <si>
    <t>항</t>
    <phoneticPr fontId="2" type="noConversion"/>
  </si>
  <si>
    <t>목</t>
    <phoneticPr fontId="2" type="noConversion"/>
  </si>
  <si>
    <t>행정활동수입</t>
    <phoneticPr fontId="2" type="noConversion"/>
  </si>
  <si>
    <t>임차보증금회수</t>
    <phoneticPr fontId="2" type="noConversion"/>
  </si>
  <si>
    <t>잡수입</t>
    <phoneticPr fontId="2" type="noConversion"/>
  </si>
  <si>
    <t>차입금</t>
    <phoneticPr fontId="2" type="noConversion"/>
  </si>
  <si>
    <t>일시차입금</t>
    <phoneticPr fontId="2" type="noConversion"/>
  </si>
  <si>
    <t>장기차입금</t>
    <phoneticPr fontId="2" type="noConversion"/>
  </si>
  <si>
    <t>기타수입</t>
    <phoneticPr fontId="2" type="noConversion"/>
  </si>
  <si>
    <t>지난년도수입</t>
    <phoneticPr fontId="2" type="noConversion"/>
  </si>
  <si>
    <t>환차익</t>
    <phoneticPr fontId="2" type="noConversion"/>
  </si>
  <si>
    <t>이월금</t>
    <phoneticPr fontId="2" type="noConversion"/>
  </si>
  <si>
    <t>전년도이월사업비</t>
    <phoneticPr fontId="2" type="noConversion"/>
  </si>
  <si>
    <t>세입합계</t>
    <phoneticPr fontId="2" type="noConversion"/>
  </si>
  <si>
    <t>과 목</t>
    <phoneticPr fontId="2" type="noConversion"/>
  </si>
  <si>
    <t>인건비</t>
    <phoneticPr fontId="2" type="noConversion"/>
  </si>
  <si>
    <t>퇴직적립금</t>
    <phoneticPr fontId="2" type="noConversion"/>
  </si>
  <si>
    <t>일반운영비</t>
    <phoneticPr fontId="2" type="noConversion"/>
  </si>
  <si>
    <t>시설비</t>
    <phoneticPr fontId="2" type="noConversion"/>
  </si>
  <si>
    <t>이자비용</t>
    <phoneticPr fontId="2" type="noConversion"/>
  </si>
  <si>
    <t>기타지출</t>
    <phoneticPr fontId="2" type="noConversion"/>
  </si>
  <si>
    <t>예비비</t>
    <phoneticPr fontId="2" type="noConversion"/>
  </si>
  <si>
    <t>다음연도이월금</t>
    <phoneticPr fontId="2" type="noConversion"/>
  </si>
  <si>
    <t>환차손</t>
    <phoneticPr fontId="2" type="noConversion"/>
  </si>
  <si>
    <t>잡지출</t>
    <phoneticPr fontId="2" type="noConversion"/>
  </si>
  <si>
    <t>검증</t>
    <phoneticPr fontId="2" type="noConversion"/>
  </si>
  <si>
    <t>USD</t>
  </si>
  <si>
    <t>JPY</t>
  </si>
  <si>
    <t>CNY</t>
  </si>
  <si>
    <t>HKD</t>
  </si>
  <si>
    <t>NTD</t>
  </si>
  <si>
    <t>VND</t>
  </si>
  <si>
    <t>SAR</t>
  </si>
  <si>
    <t>IDR</t>
  </si>
  <si>
    <t>SGD</t>
  </si>
  <si>
    <t>THB</t>
  </si>
  <si>
    <t>PHP</t>
  </si>
  <si>
    <t>PYG</t>
  </si>
  <si>
    <t>ARS</t>
  </si>
  <si>
    <t>RUB</t>
  </si>
  <si>
    <t>IRR</t>
  </si>
  <si>
    <t>EGP</t>
  </si>
  <si>
    <t>KRW</t>
    <phoneticPr fontId="2" type="noConversion"/>
  </si>
  <si>
    <t>일본</t>
  </si>
  <si>
    <t>동경한국학교</t>
  </si>
  <si>
    <t>교토국제학교</t>
  </si>
  <si>
    <t>오사카금강학교</t>
  </si>
  <si>
    <t>건국한국학교</t>
  </si>
  <si>
    <t>중국</t>
  </si>
  <si>
    <t>북경한국국제학교</t>
  </si>
  <si>
    <t>천진국제학교</t>
  </si>
  <si>
    <t>상해한국국제학교</t>
  </si>
  <si>
    <t>무석한국학교</t>
  </si>
  <si>
    <t>소주한국학교</t>
  </si>
  <si>
    <t>홍콩국제학교</t>
  </si>
  <si>
    <t>연대한국학교</t>
  </si>
  <si>
    <t>칭다오청운한국학교</t>
  </si>
  <si>
    <t>대련한국국제학교</t>
  </si>
  <si>
    <t>선양한국국제학교</t>
  </si>
  <si>
    <t>연변한국학교</t>
  </si>
  <si>
    <t>광저우한국학교</t>
  </si>
  <si>
    <t>대만</t>
  </si>
  <si>
    <t>타이빼이한국학교</t>
  </si>
  <si>
    <t>까오숑한국국제학교</t>
  </si>
  <si>
    <t>베트남</t>
  </si>
  <si>
    <t>호치민시한국국제학교</t>
  </si>
  <si>
    <t>하노이한국국제학교</t>
  </si>
  <si>
    <t>사우디아라비아</t>
  </si>
  <si>
    <t>리야드한국학교</t>
  </si>
  <si>
    <t>젯다한국학교</t>
  </si>
  <si>
    <t>인도네시아</t>
  </si>
  <si>
    <t>자카르타한국국제학교</t>
  </si>
  <si>
    <t>싱가포르</t>
  </si>
  <si>
    <t>싱가포르한국국제학교</t>
  </si>
  <si>
    <t>태국</t>
  </si>
  <si>
    <t>방콕한국국제학교</t>
  </si>
  <si>
    <t>필리핀</t>
  </si>
  <si>
    <t>필리핀한국국제학교</t>
  </si>
  <si>
    <t>파라과이</t>
  </si>
  <si>
    <t>파라과이한국학교</t>
  </si>
  <si>
    <t>아르헨티나</t>
  </si>
  <si>
    <t>아르헨티나한국학교</t>
  </si>
  <si>
    <t>러시아</t>
  </si>
  <si>
    <t>모스크바한국학교</t>
  </si>
  <si>
    <t>이란</t>
  </si>
  <si>
    <t>테헤란한국학교</t>
  </si>
  <si>
    <t>이집트</t>
  </si>
  <si>
    <t>카이로한국학교</t>
  </si>
  <si>
    <t>말레이시아</t>
  </si>
  <si>
    <t>말레이시아한국국제학교</t>
  </si>
  <si>
    <t>학교명</t>
    <phoneticPr fontId="2" type="noConversion"/>
  </si>
  <si>
    <t>소재국</t>
    <phoneticPr fontId="2" type="noConversion"/>
  </si>
  <si>
    <t>화폐단위</t>
    <phoneticPr fontId="2" type="noConversion"/>
  </si>
  <si>
    <t>MYR</t>
    <phoneticPr fontId="2" type="noConversion"/>
  </si>
  <si>
    <t>사업수입</t>
    <phoneticPr fontId="2" type="noConversion"/>
  </si>
  <si>
    <t>수익사업수입</t>
    <phoneticPr fontId="2" type="noConversion"/>
  </si>
  <si>
    <t>재산수입</t>
    <phoneticPr fontId="2" type="noConversion"/>
  </si>
  <si>
    <t>재산매각수입</t>
    <phoneticPr fontId="2" type="noConversion"/>
  </si>
  <si>
    <t>임대료수입</t>
    <phoneticPr fontId="2" type="noConversion"/>
  </si>
  <si>
    <t>투자수입</t>
    <phoneticPr fontId="2" type="noConversion"/>
  </si>
  <si>
    <t>투자재산매각수입</t>
    <phoneticPr fontId="2" type="noConversion"/>
  </si>
  <si>
    <t>기부금수입</t>
    <phoneticPr fontId="2" type="noConversion"/>
  </si>
  <si>
    <t>물품매각수입</t>
    <phoneticPr fontId="2" type="noConversion"/>
  </si>
  <si>
    <t>사업비</t>
    <phoneticPr fontId="2" type="noConversion"/>
  </si>
  <si>
    <t>수익사업비</t>
    <phoneticPr fontId="2" type="noConversion"/>
  </si>
  <si>
    <t>직원인건비</t>
    <phoneticPr fontId="2" type="noConversion"/>
  </si>
  <si>
    <t>임시직인건비</t>
    <phoneticPr fontId="2" type="noConversion"/>
  </si>
  <si>
    <t>법인운영비</t>
    <phoneticPr fontId="2" type="noConversion"/>
  </si>
  <si>
    <t>이사회운영비</t>
    <phoneticPr fontId="2" type="noConversion"/>
  </si>
  <si>
    <t>재산조성비</t>
    <phoneticPr fontId="2" type="noConversion"/>
  </si>
  <si>
    <t>재산관리비</t>
    <phoneticPr fontId="2" type="noConversion"/>
  </si>
  <si>
    <t>투자비</t>
    <phoneticPr fontId="2" type="noConversion"/>
  </si>
  <si>
    <t>전출금</t>
    <phoneticPr fontId="2" type="noConversion"/>
  </si>
  <si>
    <t>교비회계전출금</t>
  </si>
  <si>
    <t>투자수입</t>
    <phoneticPr fontId="2" type="noConversion"/>
  </si>
  <si>
    <t>투자재산매각수입</t>
    <phoneticPr fontId="2" type="noConversion"/>
  </si>
  <si>
    <t>비교증감</t>
  </si>
  <si>
    <t>산출기초(SGD)</t>
    <phoneticPr fontId="2" type="noConversion"/>
  </si>
  <si>
    <t>수익사업수입</t>
    <phoneticPr fontId="2" type="noConversion"/>
  </si>
  <si>
    <t>기타수익재산수입</t>
    <phoneticPr fontId="2" type="noConversion"/>
  </si>
  <si>
    <t>소계</t>
  </si>
  <si>
    <t>&lt;1. 토요한글학교&gt;</t>
    <phoneticPr fontId="2" type="noConversion"/>
  </si>
  <si>
    <t xml:space="preserve"> 산출기초(SGD)</t>
    <phoneticPr fontId="2" type="noConversion"/>
  </si>
  <si>
    <t>목</t>
    <phoneticPr fontId="2" type="noConversion"/>
  </si>
  <si>
    <t>수익사업비</t>
    <phoneticPr fontId="2" type="noConversion"/>
  </si>
  <si>
    <t>&lt;1. 토요한글학교&gt;</t>
    <phoneticPr fontId="2" type="noConversion"/>
  </si>
  <si>
    <t>직원인건비</t>
    <phoneticPr fontId="2" type="noConversion"/>
  </si>
  <si>
    <t>임시직인건비</t>
    <phoneticPr fontId="2" type="noConversion"/>
  </si>
  <si>
    <t>퇴직적립금</t>
    <phoneticPr fontId="2" type="noConversion"/>
  </si>
  <si>
    <t>이사회운영비</t>
    <phoneticPr fontId="2" type="noConversion"/>
  </si>
  <si>
    <t>일반수용비</t>
    <phoneticPr fontId="2" type="noConversion"/>
  </si>
  <si>
    <t>재산매입비</t>
    <phoneticPr fontId="2" type="noConversion"/>
  </si>
  <si>
    <t>대수선비</t>
    <phoneticPr fontId="2" type="noConversion"/>
  </si>
  <si>
    <t>재산관리비</t>
    <phoneticPr fontId="2" type="noConversion"/>
  </si>
  <si>
    <t>투자비</t>
    <phoneticPr fontId="2" type="noConversion"/>
  </si>
  <si>
    <t>일시차입금 상환</t>
    <phoneticPr fontId="2" type="noConversion"/>
  </si>
  <si>
    <t>장기차입금 상환</t>
    <phoneticPr fontId="2" type="noConversion"/>
  </si>
  <si>
    <t>이자비용</t>
    <phoneticPr fontId="2" type="noConversion"/>
  </si>
  <si>
    <t>예비비</t>
    <phoneticPr fontId="2" type="noConversion"/>
  </si>
  <si>
    <t>잡지출</t>
    <phoneticPr fontId="2" type="noConversion"/>
  </si>
  <si>
    <t>환차손</t>
    <phoneticPr fontId="2" type="noConversion"/>
  </si>
  <si>
    <t>이월사업비</t>
    <phoneticPr fontId="2" type="noConversion"/>
  </si>
  <si>
    <t>세출'합계</t>
    <phoneticPr fontId="2" type="noConversion"/>
  </si>
  <si>
    <t>사무용품구입 600불 x 2학기 =</t>
    <phoneticPr fontId="2" type="noConversion"/>
  </si>
  <si>
    <t>학교급별 행사비 350불 x 2회 x 3학교급</t>
    <phoneticPr fontId="2" type="noConversion"/>
  </si>
  <si>
    <t>수료식 및 졸업식 준비 1,000불 x 1회 =</t>
    <phoneticPr fontId="2" type="noConversion"/>
  </si>
  <si>
    <t>추석행사 2,500불 x 1회 =</t>
    <phoneticPr fontId="2" type="noConversion"/>
  </si>
  <si>
    <t>&lt;2. 한국어교육원&gt;</t>
    <phoneticPr fontId="2" type="noConversion"/>
  </si>
  <si>
    <t>&lt;1. 법인 사무국&gt;</t>
    <phoneticPr fontId="2" type="noConversion"/>
  </si>
  <si>
    <t>&lt;2. 토요한글학교&gt;</t>
    <phoneticPr fontId="2" type="noConversion"/>
  </si>
  <si>
    <t>CPF 기관부담금 800불 x 2명 x 12월 x 17% =</t>
    <phoneticPr fontId="2" type="noConversion"/>
  </si>
  <si>
    <t>학교법인 정기총회 1,000불 x 1회 =</t>
    <phoneticPr fontId="2" type="noConversion"/>
  </si>
  <si>
    <t xml:space="preserve">회의다과비 20불 x 15명 x 10회 = </t>
    <phoneticPr fontId="2" type="noConversion"/>
  </si>
  <si>
    <t>학생상해보험료 2,000불 x 1회 =</t>
    <phoneticPr fontId="2" type="noConversion"/>
  </si>
  <si>
    <t>홍보비(소개자료 제작 포함) 800불 x 2회 =</t>
    <phoneticPr fontId="2" type="noConversion"/>
  </si>
  <si>
    <t>학급운영비 100불 x 19학급 x 2학기 =</t>
    <phoneticPr fontId="2" type="noConversion"/>
  </si>
  <si>
    <t>토요누리 인쇄 25불 x 400부 =</t>
    <phoneticPr fontId="2" type="noConversion"/>
  </si>
  <si>
    <t>교육계획서 등 인쇄 25불 x 50부 =</t>
    <phoneticPr fontId="2" type="noConversion"/>
  </si>
  <si>
    <t>교육과정평가협의회 35불 x 25명 x 2회 =</t>
    <phoneticPr fontId="2" type="noConversion"/>
  </si>
  <si>
    <t>상장 및 기념품 구입 20불 x 19학급 × 10명 =</t>
    <phoneticPr fontId="2" type="noConversion"/>
  </si>
  <si>
    <t>이사회 워크숍 700불 x 2회 =</t>
    <phoneticPr fontId="2" type="noConversion"/>
  </si>
  <si>
    <t>현안사업 협의 35불 x 15명 x 12회 =</t>
    <phoneticPr fontId="2" type="noConversion"/>
  </si>
  <si>
    <t>출장여비 1,000불 x 5회 =</t>
    <phoneticPr fontId="2" type="noConversion"/>
  </si>
  <si>
    <t>은행 수수료 1,000불 x 1년 =</t>
    <phoneticPr fontId="2" type="noConversion"/>
  </si>
  <si>
    <t>특근매식비 등 기타운영비 20명 x 7불 x 50회 =</t>
    <phoneticPr fontId="2" type="noConversion"/>
  </si>
  <si>
    <t>출장여비 20불 x 3명 x 20회 =</t>
    <phoneticPr fontId="2" type="noConversion"/>
  </si>
  <si>
    <t>유치원 교재구입 2,000불 x 2학기 =</t>
    <phoneticPr fontId="2" type="noConversion"/>
  </si>
  <si>
    <t>교구구입 1,500불 x 2학기 =</t>
    <phoneticPr fontId="2" type="noConversion"/>
  </si>
  <si>
    <t>시설사용료 560불 x 4분기 =</t>
    <phoneticPr fontId="2" type="noConversion"/>
  </si>
  <si>
    <t>임차보증금회수수입</t>
    <phoneticPr fontId="2" type="noConversion"/>
  </si>
  <si>
    <t>이자수입</t>
    <phoneticPr fontId="2" type="noConversion"/>
  </si>
  <si>
    <t>지난연도이월금</t>
    <phoneticPr fontId="2" type="noConversion"/>
  </si>
  <si>
    <t>지난연도이월
순세계잉여금</t>
    <phoneticPr fontId="2" type="noConversion"/>
  </si>
  <si>
    <t>지난연도이월금</t>
    <phoneticPr fontId="2" type="noConversion"/>
  </si>
  <si>
    <t xml:space="preserve">교사동 증축비용 지원 
(경정)250,000불 - (기정)150,000불 </t>
    <phoneticPr fontId="2" type="noConversion"/>
  </si>
  <si>
    <t xml:space="preserve">지난연도 이월순세계잉여금 
(경정)146,950불 - (기정)26,000불 </t>
    <phoneticPr fontId="2" type="noConversion"/>
  </si>
  <si>
    <t xml:space="preserve">대출원금 상환 50,000불 x 7월
(경정)350,000불 - (기정)210,000불 </t>
    <phoneticPr fontId="2" type="noConversion"/>
  </si>
  <si>
    <t xml:space="preserve">재외동포재단지원금 45,540불 x 1회 =
(경정)45,540불 - (기정)40,260불 </t>
    <phoneticPr fontId="2" type="noConversion"/>
  </si>
  <si>
    <t xml:space="preserve">토픽 응시료 26,630불 x 2회 =
(경정)53,260불 - (기정)40,000불 </t>
    <phoneticPr fontId="2" type="noConversion"/>
  </si>
  <si>
    <t xml:space="preserve">입학금 321불 x 110명 x 2학기 =
(경정)70,620불 - (기정)57,780불 </t>
    <phoneticPr fontId="2" type="noConversion"/>
  </si>
  <si>
    <t>의료비지원(가족 포함) 50불 x 2회 x 2명 x 6월 =</t>
    <phoneticPr fontId="2" type="noConversion"/>
  </si>
  <si>
    <t xml:space="preserve">강사비 800불 x 21명 x 12월 =
(경정)201,600불 - (기정)182,400불 </t>
    <phoneticPr fontId="2" type="noConversion"/>
  </si>
  <si>
    <t xml:space="preserve">한국어능력시험 운영비 26,630불 x 2회 =
(경정)53,260불 - (기정)40,000불 </t>
    <phoneticPr fontId="2" type="noConversion"/>
  </si>
  <si>
    <t xml:space="preserve">부장수당 150불 x 5명 x 12월 =
(경정)9,000불 - (기정)7,200불 </t>
    <phoneticPr fontId="2" type="noConversion"/>
  </si>
  <si>
    <t xml:space="preserve">직원 인건비(각종 수당 포함) 4,000불 x 2명 x 12월 - 25,900불 =
(경정)70,100 - (기정)96,000불 </t>
    <phoneticPr fontId="2" type="noConversion"/>
  </si>
  <si>
    <t xml:space="preserve">수업료 963불 x 362명 x 2학기 =
(경정)697,212불 - (기정)597,060불 </t>
    <phoneticPr fontId="2" type="noConversion"/>
  </si>
  <si>
    <t xml:space="preserve">이자상환 1,310불 x 7월 =
(경정)9,170불 - (기정)4,900불 </t>
    <phoneticPr fontId="2" type="noConversion"/>
  </si>
  <si>
    <t xml:space="preserve">이자수입 37불 * 4분기 =
경정)148불 - (기정)0불 </t>
    <phoneticPr fontId="2" type="noConversion"/>
  </si>
  <si>
    <t>2021
예산액</t>
    <phoneticPr fontId="2" type="noConversion"/>
  </si>
  <si>
    <t>1차 추경
예산액</t>
    <phoneticPr fontId="2" type="noConversion"/>
  </si>
  <si>
    <t>2021학년도 법인회계 1차 추가경정 세입예산서</t>
    <phoneticPr fontId="2" type="noConversion"/>
  </si>
  <si>
    <t>2021학년도 법인회계 1차 추가경정 세출예산서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</si>
</sst>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_(* #,##0.00_);_(* \(#,##0.00\);_(* &quot;-&quot;_);_(@_)"/>
    <numFmt numFmtId="178" formatCode="_-* #,##0.00_-;\-* #,##0.00_-;_-* &quot;-&quot;_-;_-@_-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7030A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41" fontId="5" fillId="3" borderId="1" xfId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1" fontId="5" fillId="4" borderId="1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1" fontId="3" fillId="0" borderId="3" xfId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1" fontId="5" fillId="5" borderId="1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0" fontId="5" fillId="5" borderId="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1" fontId="5" fillId="0" borderId="3" xfId="1" applyFont="1" applyBorder="1" applyAlignment="1">
      <alignment vertical="center"/>
    </xf>
    <xf numFmtId="178" fontId="5" fillId="3" borderId="1" xfId="1" applyNumberFormat="1" applyFont="1" applyFill="1" applyBorder="1" applyAlignment="1">
      <alignment vertical="center"/>
    </xf>
    <xf numFmtId="178" fontId="3" fillId="0" borderId="3" xfId="1" applyNumberFormat="1" applyFont="1" applyBorder="1" applyAlignment="1">
      <alignment vertical="center"/>
    </xf>
    <xf numFmtId="178" fontId="5" fillId="5" borderId="1" xfId="0" applyNumberFormat="1" applyFont="1" applyFill="1" applyBorder="1" applyAlignment="1">
      <alignment vertical="center"/>
    </xf>
    <xf numFmtId="178" fontId="5" fillId="4" borderId="1" xfId="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5" fillId="6" borderId="1" xfId="2" applyFont="1" applyFill="1" applyBorder="1" applyAlignment="1">
      <alignment vertical="center" wrapText="1"/>
    </xf>
    <xf numFmtId="178" fontId="0" fillId="0" borderId="0" xfId="0" applyNumberForma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top"/>
    </xf>
    <xf numFmtId="178" fontId="10" fillId="0" borderId="2" xfId="1" applyNumberFormat="1" applyFont="1" applyBorder="1" applyAlignment="1">
      <alignment vertical="top"/>
    </xf>
    <xf numFmtId="178" fontId="10" fillId="0" borderId="3" xfId="1" applyNumberFormat="1" applyFont="1" applyBorder="1" applyAlignment="1">
      <alignment vertical="center"/>
    </xf>
    <xf numFmtId="0" fontId="10" fillId="0" borderId="9" xfId="0" applyFont="1" applyBorder="1" applyAlignment="1">
      <alignment vertical="top"/>
    </xf>
    <xf numFmtId="178" fontId="10" fillId="0" borderId="9" xfId="1" applyNumberFormat="1" applyFont="1" applyBorder="1" applyAlignment="1">
      <alignment vertical="top"/>
    </xf>
    <xf numFmtId="178" fontId="10" fillId="0" borderId="1" xfId="1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78" fontId="10" fillId="0" borderId="0" xfId="0" applyNumberFormat="1" applyFont="1">
      <alignment vertical="center"/>
    </xf>
    <xf numFmtId="177" fontId="5" fillId="6" borderId="1" xfId="2" applyNumberFormat="1" applyFont="1" applyFill="1" applyBorder="1" applyAlignment="1">
      <alignment vertical="center"/>
    </xf>
    <xf numFmtId="178" fontId="10" fillId="0" borderId="2" xfId="1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178" fontId="10" fillId="0" borderId="9" xfId="1" applyNumberFormat="1" applyFont="1" applyBorder="1" applyAlignment="1">
      <alignment vertical="center"/>
    </xf>
    <xf numFmtId="178" fontId="15" fillId="3" borderId="1" xfId="1" applyNumberFormat="1" applyFont="1" applyFill="1" applyBorder="1" applyAlignment="1">
      <alignment vertical="center"/>
    </xf>
    <xf numFmtId="178" fontId="15" fillId="4" borderId="1" xfId="1" applyNumberFormat="1" applyFont="1" applyFill="1" applyBorder="1" applyAlignment="1">
      <alignment vertical="center"/>
    </xf>
    <xf numFmtId="178" fontId="15" fillId="5" borderId="1" xfId="0" applyNumberFormat="1" applyFont="1" applyFill="1" applyBorder="1" applyAlignment="1">
      <alignment vertical="center"/>
    </xf>
    <xf numFmtId="0" fontId="12" fillId="0" borderId="1" xfId="5" applyFont="1" applyBorder="1">
      <alignment vertical="center"/>
    </xf>
    <xf numFmtId="178" fontId="12" fillId="0" borderId="3" xfId="1" applyNumberFormat="1" applyFont="1" applyBorder="1" applyAlignment="1">
      <alignment vertical="center"/>
    </xf>
    <xf numFmtId="176" fontId="11" fillId="6" borderId="1" xfId="2" applyFont="1" applyFill="1" applyBorder="1" applyAlignment="1">
      <alignment vertical="center" wrapText="1"/>
    </xf>
    <xf numFmtId="177" fontId="11" fillId="6" borderId="1" xfId="2" applyNumberFormat="1" applyFont="1" applyFill="1" applyBorder="1" applyAlignment="1">
      <alignment vertical="center"/>
    </xf>
    <xf numFmtId="41" fontId="11" fillId="0" borderId="3" xfId="1" applyFont="1" applyBorder="1" applyAlignment="1">
      <alignment vertical="center"/>
    </xf>
    <xf numFmtId="178" fontId="11" fillId="3" borderId="1" xfId="1" applyNumberFormat="1" applyFont="1" applyFill="1" applyBorder="1" applyAlignment="1">
      <alignment vertical="center"/>
    </xf>
    <xf numFmtId="178" fontId="11" fillId="4" borderId="1" xfId="1" applyNumberFormat="1" applyFont="1" applyFill="1" applyBorder="1" applyAlignment="1">
      <alignment vertical="center"/>
    </xf>
    <xf numFmtId="178" fontId="11" fillId="0" borderId="3" xfId="1" applyNumberFormat="1" applyFont="1" applyBorder="1" applyAlignment="1">
      <alignment vertical="center"/>
    </xf>
    <xf numFmtId="178" fontId="11" fillId="5" borderId="1" xfId="0" applyNumberFormat="1" applyFont="1" applyFill="1" applyBorder="1" applyAlignment="1">
      <alignment vertical="center"/>
    </xf>
    <xf numFmtId="41" fontId="12" fillId="0" borderId="3" xfId="1" applyFont="1" applyBorder="1" applyAlignment="1">
      <alignment vertical="center"/>
    </xf>
    <xf numFmtId="178" fontId="12" fillId="0" borderId="3" xfId="1" applyNumberFormat="1" applyFont="1" applyFill="1" applyBorder="1" applyAlignment="1">
      <alignment vertical="center"/>
    </xf>
    <xf numFmtId="0" fontId="12" fillId="0" borderId="1" xfId="5" applyFont="1" applyFill="1" applyBorder="1">
      <alignment vertical="center"/>
    </xf>
    <xf numFmtId="0" fontId="3" fillId="7" borderId="1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41" fontId="3" fillId="7" borderId="1" xfId="1" applyFont="1" applyFill="1" applyBorder="1" applyAlignment="1">
      <alignment vertical="center"/>
    </xf>
    <xf numFmtId="0" fontId="3" fillId="7" borderId="0" xfId="0" applyFont="1" applyFill="1" applyAlignment="1">
      <alignment horizontal="center" vertical="center"/>
    </xf>
    <xf numFmtId="41" fontId="10" fillId="7" borderId="1" xfId="1" applyFont="1" applyFill="1" applyBorder="1" applyAlignment="1">
      <alignment vertical="center"/>
    </xf>
    <xf numFmtId="41" fontId="10" fillId="4" borderId="1" xfId="1" applyFont="1" applyFill="1" applyBorder="1" applyAlignment="1">
      <alignment vertical="center"/>
    </xf>
    <xf numFmtId="41" fontId="10" fillId="0" borderId="1" xfId="1" applyFont="1" applyBorder="1" applyAlignment="1">
      <alignment vertical="center"/>
    </xf>
    <xf numFmtId="0" fontId="3" fillId="7" borderId="1" xfId="0" applyFont="1" applyFill="1" applyBorder="1" applyAlignment="1">
      <alignment horizontal="left" vertical="center" wrapText="1"/>
    </xf>
    <xf numFmtId="41" fontId="10" fillId="3" borderId="1" xfId="1" applyFont="1" applyFill="1" applyBorder="1" applyAlignment="1">
      <alignment vertical="center"/>
    </xf>
    <xf numFmtId="178" fontId="12" fillId="8" borderId="3" xfId="1" applyNumberFormat="1" applyFont="1" applyFill="1" applyBorder="1" applyAlignment="1">
      <alignment vertical="center" wrapText="1"/>
    </xf>
    <xf numFmtId="178" fontId="12" fillId="8" borderId="3" xfId="1" applyNumberFormat="1" applyFont="1" applyFill="1" applyBorder="1" applyAlignment="1">
      <alignment vertical="center"/>
    </xf>
    <xf numFmtId="0" fontId="12" fillId="8" borderId="1" xfId="5" applyFont="1" applyFill="1" applyBorder="1" applyAlignment="1">
      <alignment vertical="center" wrapText="1"/>
    </xf>
    <xf numFmtId="41" fontId="12" fillId="8" borderId="3" xfId="1" applyFont="1" applyFill="1" applyBorder="1" applyAlignment="1">
      <alignment vertical="center" wrapText="1"/>
    </xf>
    <xf numFmtId="41" fontId="10" fillId="8" borderId="1" xfId="1" applyFont="1" applyFill="1" applyBorder="1" applyAlignment="1">
      <alignment vertical="center"/>
    </xf>
    <xf numFmtId="41" fontId="10" fillId="8" borderId="1" xfId="1" applyFont="1" applyFill="1" applyBorder="1" applyAlignment="1">
      <alignment vertical="center" wrapText="1"/>
    </xf>
    <xf numFmtId="41" fontId="16" fillId="8" borderId="3" xfId="1" applyFont="1" applyFill="1" applyBorder="1" applyAlignment="1">
      <alignment vertical="center" wrapText="1"/>
    </xf>
    <xf numFmtId="178" fontId="12" fillId="8" borderId="1" xfId="1" applyNumberFormat="1" applyFont="1" applyFill="1" applyBorder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10" fillId="0" borderId="10" xfId="1" applyNumberFormat="1" applyFont="1" applyBorder="1" applyAlignment="1">
      <alignment vertical="top"/>
    </xf>
    <xf numFmtId="176" fontId="11" fillId="6" borderId="6" xfId="2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41" fontId="14" fillId="0" borderId="0" xfId="1" applyFont="1" applyBorder="1" applyAlignment="1">
      <alignment horizontal="center" vertical="center"/>
    </xf>
  </cellXfs>
  <cellStyles count="10">
    <cellStyle name="Comma [0]" xfId="1" builtinId="6"/>
    <cellStyle name="Normal" xfId="0" builtinId="0"/>
    <cellStyle name="쉼표 [0] 2" xfId="6"/>
    <cellStyle name="쉼표 [0] 2 2" xfId="7"/>
    <cellStyle name="쉼표 [0] 3" xfId="8"/>
    <cellStyle name="쉼표 [0] 4" xfId="2"/>
    <cellStyle name="표준 2" xfId="4"/>
    <cellStyle name="표준 2 2" xfId="9"/>
    <cellStyle name="표준 3" xfId="3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showGridLines="0" workbookViewId="0">
      <selection activeCell="B2" sqref="A2:XFD3"/>
    </sheetView>
  </sheetViews>
  <sheetFormatPr defaultRowHeight="16.5" x14ac:dyDescent="0.3"/>
  <cols>
    <col min="1" max="3" width="21.25" customWidth="1"/>
  </cols>
  <sheetData>
    <row r="2" spans="1:3" x14ac:dyDescent="0.3">
      <c r="A2" s="27" t="s">
        <v>91</v>
      </c>
      <c r="B2" s="27" t="s">
        <v>92</v>
      </c>
      <c r="C2" s="27" t="s">
        <v>93</v>
      </c>
    </row>
    <row r="3" spans="1:3" x14ac:dyDescent="0.3">
      <c r="A3" t="s">
        <v>45</v>
      </c>
      <c r="B3" t="s">
        <v>44</v>
      </c>
      <c r="C3" t="s">
        <v>28</v>
      </c>
    </row>
    <row r="4" spans="1:3" x14ac:dyDescent="0.3">
      <c r="A4" t="s">
        <v>46</v>
      </c>
      <c r="B4" t="s">
        <v>49</v>
      </c>
      <c r="C4" t="s">
        <v>29</v>
      </c>
    </row>
    <row r="5" spans="1:3" x14ac:dyDescent="0.3">
      <c r="A5" t="s">
        <v>47</v>
      </c>
      <c r="B5" t="s">
        <v>62</v>
      </c>
      <c r="C5" t="s">
        <v>31</v>
      </c>
    </row>
    <row r="6" spans="1:3" x14ac:dyDescent="0.3">
      <c r="A6" t="s">
        <v>48</v>
      </c>
      <c r="B6" t="s">
        <v>65</v>
      </c>
      <c r="C6" t="s">
        <v>32</v>
      </c>
    </row>
    <row r="7" spans="1:3" x14ac:dyDescent="0.3">
      <c r="A7" t="s">
        <v>50</v>
      </c>
      <c r="B7" t="s">
        <v>68</v>
      </c>
      <c r="C7" t="s">
        <v>33</v>
      </c>
    </row>
    <row r="8" spans="1:3" x14ac:dyDescent="0.3">
      <c r="A8" t="s">
        <v>51</v>
      </c>
      <c r="B8" t="s">
        <v>71</v>
      </c>
      <c r="C8" t="s">
        <v>34</v>
      </c>
    </row>
    <row r="9" spans="1:3" x14ac:dyDescent="0.3">
      <c r="A9" t="s">
        <v>52</v>
      </c>
      <c r="B9" t="s">
        <v>73</v>
      </c>
      <c r="C9" t="s">
        <v>35</v>
      </c>
    </row>
    <row r="10" spans="1:3" x14ac:dyDescent="0.3">
      <c r="A10" t="s">
        <v>53</v>
      </c>
      <c r="B10" t="s">
        <v>75</v>
      </c>
      <c r="C10" t="s">
        <v>36</v>
      </c>
    </row>
    <row r="11" spans="1:3" x14ac:dyDescent="0.3">
      <c r="A11" t="s">
        <v>54</v>
      </c>
      <c r="B11" t="s">
        <v>77</v>
      </c>
      <c r="C11" t="s">
        <v>37</v>
      </c>
    </row>
    <row r="12" spans="1:3" x14ac:dyDescent="0.3">
      <c r="A12" t="s">
        <v>55</v>
      </c>
      <c r="B12" t="s">
        <v>79</v>
      </c>
      <c r="C12" t="s">
        <v>38</v>
      </c>
    </row>
    <row r="13" spans="1:3" x14ac:dyDescent="0.3">
      <c r="A13" t="s">
        <v>56</v>
      </c>
      <c r="B13" t="s">
        <v>81</v>
      </c>
      <c r="C13" t="s">
        <v>39</v>
      </c>
    </row>
    <row r="14" spans="1:3" x14ac:dyDescent="0.3">
      <c r="A14" t="s">
        <v>57</v>
      </c>
      <c r="B14" t="s">
        <v>83</v>
      </c>
      <c r="C14" t="s">
        <v>40</v>
      </c>
    </row>
    <row r="15" spans="1:3" x14ac:dyDescent="0.3">
      <c r="A15" t="s">
        <v>58</v>
      </c>
      <c r="B15" t="s">
        <v>85</v>
      </c>
      <c r="C15" t="s">
        <v>41</v>
      </c>
    </row>
    <row r="16" spans="1:3" x14ac:dyDescent="0.3">
      <c r="A16" t="s">
        <v>59</v>
      </c>
      <c r="B16" t="s">
        <v>87</v>
      </c>
      <c r="C16" t="s">
        <v>42</v>
      </c>
    </row>
    <row r="17" spans="1:3" x14ac:dyDescent="0.3">
      <c r="A17" t="s">
        <v>60</v>
      </c>
      <c r="B17" t="s">
        <v>89</v>
      </c>
      <c r="C17" t="s">
        <v>94</v>
      </c>
    </row>
    <row r="18" spans="1:3" x14ac:dyDescent="0.3">
      <c r="A18" t="s">
        <v>61</v>
      </c>
      <c r="C18" t="s">
        <v>30</v>
      </c>
    </row>
    <row r="19" spans="1:3" x14ac:dyDescent="0.3">
      <c r="A19" t="s">
        <v>63</v>
      </c>
      <c r="C19" t="s">
        <v>27</v>
      </c>
    </row>
    <row r="20" spans="1:3" x14ac:dyDescent="0.3">
      <c r="A20" t="s">
        <v>64</v>
      </c>
      <c r="C20" t="s">
        <v>43</v>
      </c>
    </row>
    <row r="21" spans="1:3" x14ac:dyDescent="0.3">
      <c r="A21" t="s">
        <v>66</v>
      </c>
    </row>
    <row r="22" spans="1:3" x14ac:dyDescent="0.3">
      <c r="A22" t="s">
        <v>67</v>
      </c>
    </row>
    <row r="23" spans="1:3" x14ac:dyDescent="0.3">
      <c r="A23" t="s">
        <v>69</v>
      </c>
    </row>
    <row r="24" spans="1:3" x14ac:dyDescent="0.3">
      <c r="A24" t="s">
        <v>70</v>
      </c>
    </row>
    <row r="25" spans="1:3" x14ac:dyDescent="0.3">
      <c r="A25" t="s">
        <v>72</v>
      </c>
    </row>
    <row r="26" spans="1:3" x14ac:dyDescent="0.3">
      <c r="A26" t="s">
        <v>74</v>
      </c>
    </row>
    <row r="27" spans="1:3" x14ac:dyDescent="0.3">
      <c r="A27" t="s">
        <v>76</v>
      </c>
    </row>
    <row r="28" spans="1:3" x14ac:dyDescent="0.3">
      <c r="A28" t="s">
        <v>78</v>
      </c>
    </row>
    <row r="29" spans="1:3" x14ac:dyDescent="0.3">
      <c r="A29" t="s">
        <v>80</v>
      </c>
    </row>
    <row r="30" spans="1:3" x14ac:dyDescent="0.3">
      <c r="A30" t="s">
        <v>82</v>
      </c>
    </row>
    <row r="31" spans="1:3" x14ac:dyDescent="0.3">
      <c r="A31" t="s">
        <v>84</v>
      </c>
    </row>
    <row r="32" spans="1:3" x14ac:dyDescent="0.3">
      <c r="A32" t="s">
        <v>86</v>
      </c>
    </row>
    <row r="33" spans="1:1" x14ac:dyDescent="0.3">
      <c r="A33" t="s">
        <v>88</v>
      </c>
    </row>
    <row r="34" spans="1:1" x14ac:dyDescent="0.3">
      <c r="A34" t="s">
        <v>90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view="pageBreakPreview" zoomScale="112" zoomScaleNormal="100" zoomScaleSheetLayoutView="112" workbookViewId="0">
      <pane ySplit="4" topLeftCell="A11" activePane="bottomLeft" state="frozen"/>
      <selection activeCell="O22" sqref="O22"/>
      <selection pane="bottomLeft" activeCell="D34" sqref="D34"/>
    </sheetView>
  </sheetViews>
  <sheetFormatPr defaultRowHeight="20.100000000000001" customHeight="1" x14ac:dyDescent="0.3"/>
  <cols>
    <col min="1" max="2" width="2.625" style="1" customWidth="1"/>
    <col min="3" max="3" width="15" style="2" bestFit="1" customWidth="1"/>
    <col min="4" max="4" width="12.75" style="1" customWidth="1"/>
    <col min="5" max="5" width="11.625" style="1" bestFit="1" customWidth="1"/>
    <col min="6" max="6" width="10.5" style="1" customWidth="1"/>
    <col min="7" max="7" width="29.625" style="1" customWidth="1"/>
    <col min="8" max="8" width="11.875" style="1" bestFit="1" customWidth="1"/>
    <col min="9" max="9" width="10.5" style="1" bestFit="1" customWidth="1"/>
    <col min="10" max="10" width="12" style="1" bestFit="1" customWidth="1"/>
    <col min="11" max="11" width="10.5" style="1" bestFit="1" customWidth="1"/>
    <col min="12" max="16384" width="9" style="1"/>
  </cols>
  <sheetData>
    <row r="1" spans="1:11" ht="28.5" customHeight="1" x14ac:dyDescent="0.3">
      <c r="A1" s="100" t="s">
        <v>191</v>
      </c>
      <c r="B1" s="100"/>
      <c r="C1" s="100"/>
      <c r="D1" s="100"/>
      <c r="E1" s="100"/>
      <c r="F1" s="100"/>
      <c r="G1" s="100"/>
      <c r="H1" s="100"/>
    </row>
    <row r="2" spans="1:11" s="31" customFormat="1" ht="21" customHeight="1" x14ac:dyDescent="0.3">
      <c r="A2" s="29"/>
      <c r="B2" s="28"/>
      <c r="C2" s="29"/>
      <c r="D2" s="28"/>
      <c r="E2" s="28"/>
      <c r="F2" s="28"/>
      <c r="G2" s="30"/>
      <c r="H2" s="28"/>
    </row>
    <row r="3" spans="1:11" ht="20.100000000000001" customHeight="1" x14ac:dyDescent="0.3">
      <c r="A3" s="3" t="s">
        <v>15</v>
      </c>
      <c r="B3" s="3"/>
      <c r="C3" s="3"/>
      <c r="D3" s="98" t="s">
        <v>190</v>
      </c>
      <c r="E3" s="98" t="s">
        <v>189</v>
      </c>
      <c r="F3" s="98" t="s">
        <v>117</v>
      </c>
      <c r="G3" s="94" t="s">
        <v>118</v>
      </c>
      <c r="H3" s="95"/>
    </row>
    <row r="4" spans="1:11" ht="13.5" x14ac:dyDescent="0.3">
      <c r="A4" s="3" t="s">
        <v>0</v>
      </c>
      <c r="B4" s="3" t="s">
        <v>1</v>
      </c>
      <c r="C4" s="3" t="s">
        <v>2</v>
      </c>
      <c r="D4" s="99"/>
      <c r="E4" s="99"/>
      <c r="F4" s="99"/>
      <c r="G4" s="96"/>
      <c r="H4" s="97"/>
    </row>
    <row r="5" spans="1:11" ht="13.5" x14ac:dyDescent="0.3">
      <c r="A5" s="4" t="s">
        <v>95</v>
      </c>
      <c r="B5" s="5"/>
      <c r="C5" s="6"/>
      <c r="D5" s="33">
        <f t="shared" ref="D5:E5" si="0">SUM(D6)</f>
        <v>866632</v>
      </c>
      <c r="E5" s="33">
        <f t="shared" si="0"/>
        <v>735100</v>
      </c>
      <c r="F5" s="59">
        <f>D5-E5</f>
        <v>131532</v>
      </c>
      <c r="G5" s="7"/>
      <c r="H5" s="7"/>
    </row>
    <row r="6" spans="1:11" ht="13.5" x14ac:dyDescent="0.3">
      <c r="A6" s="37"/>
      <c r="B6" s="9" t="s">
        <v>96</v>
      </c>
      <c r="C6" s="10"/>
      <c r="D6" s="36">
        <f>SUM(D7:D7)</f>
        <v>866632</v>
      </c>
      <c r="E6" s="36">
        <f>SUM(E7:E7)</f>
        <v>735100</v>
      </c>
      <c r="F6" s="60">
        <f>SUM(F7:F7)</f>
        <v>131532</v>
      </c>
      <c r="G6" s="11"/>
      <c r="H6" s="11"/>
    </row>
    <row r="7" spans="1:11" ht="13.5" x14ac:dyDescent="0.3">
      <c r="A7" s="37"/>
      <c r="B7" s="38"/>
      <c r="C7" s="39" t="s">
        <v>119</v>
      </c>
      <c r="D7" s="34">
        <f>H11+H14</f>
        <v>866632</v>
      </c>
      <c r="E7" s="34">
        <v>735100</v>
      </c>
      <c r="F7" s="34">
        <f>D7-E7</f>
        <v>131532</v>
      </c>
      <c r="G7" s="32" t="s">
        <v>122</v>
      </c>
      <c r="H7" s="13"/>
    </row>
    <row r="8" spans="1:11" ht="27" x14ac:dyDescent="0.3">
      <c r="A8" s="37"/>
      <c r="B8" s="38"/>
      <c r="C8" s="39"/>
      <c r="D8" s="34">
        <v>70620</v>
      </c>
      <c r="E8" s="34">
        <v>57780</v>
      </c>
      <c r="F8" s="34">
        <f>D8-E8</f>
        <v>12840</v>
      </c>
      <c r="G8" s="89" t="s">
        <v>180</v>
      </c>
      <c r="H8" s="84">
        <f>321*110*2</f>
        <v>70620</v>
      </c>
    </row>
    <row r="9" spans="1:11" ht="27" x14ac:dyDescent="0.3">
      <c r="A9" s="37"/>
      <c r="B9" s="38"/>
      <c r="C9" s="39"/>
      <c r="D9" s="34">
        <v>697212</v>
      </c>
      <c r="E9" s="34">
        <v>597060</v>
      </c>
      <c r="F9" s="34">
        <f>D9-E9</f>
        <v>100152</v>
      </c>
      <c r="G9" s="86" t="s">
        <v>186</v>
      </c>
      <c r="H9" s="84">
        <v>697212</v>
      </c>
    </row>
    <row r="10" spans="1:11" ht="27" x14ac:dyDescent="0.3">
      <c r="A10" s="37"/>
      <c r="B10" s="38"/>
      <c r="C10" s="39"/>
      <c r="D10" s="34">
        <v>45540</v>
      </c>
      <c r="E10" s="34">
        <v>40260</v>
      </c>
      <c r="F10" s="34">
        <f>D10-E10</f>
        <v>5280</v>
      </c>
      <c r="G10" s="86" t="s">
        <v>178</v>
      </c>
      <c r="H10" s="84">
        <v>45540</v>
      </c>
    </row>
    <row r="11" spans="1:11" ht="13.5" x14ac:dyDescent="0.3">
      <c r="A11" s="37"/>
      <c r="B11" s="38"/>
      <c r="C11" s="39"/>
      <c r="D11" s="34"/>
      <c r="E11" s="34"/>
      <c r="F11" s="34"/>
      <c r="G11" s="64" t="s">
        <v>121</v>
      </c>
      <c r="H11" s="65">
        <f>SUM(H8:H10)</f>
        <v>813372</v>
      </c>
    </row>
    <row r="12" spans="1:11" ht="13.5" x14ac:dyDescent="0.3">
      <c r="A12" s="37"/>
      <c r="B12" s="38"/>
      <c r="C12" s="39"/>
      <c r="D12" s="34"/>
      <c r="E12" s="34"/>
      <c r="F12" s="34"/>
      <c r="G12" s="66" t="s">
        <v>148</v>
      </c>
      <c r="H12" s="71"/>
    </row>
    <row r="13" spans="1:11" ht="27" x14ac:dyDescent="0.3">
      <c r="A13" s="37"/>
      <c r="B13" s="38"/>
      <c r="C13" s="39"/>
      <c r="D13" s="34">
        <v>53260</v>
      </c>
      <c r="E13" s="34">
        <v>40000</v>
      </c>
      <c r="F13" s="34">
        <f>D13-E13</f>
        <v>13260</v>
      </c>
      <c r="G13" s="86" t="s">
        <v>179</v>
      </c>
      <c r="H13" s="84">
        <v>53260</v>
      </c>
    </row>
    <row r="14" spans="1:11" ht="13.5" x14ac:dyDescent="0.3">
      <c r="A14" s="37"/>
      <c r="B14" s="38"/>
      <c r="C14" s="39"/>
      <c r="D14" s="34"/>
      <c r="E14" s="34"/>
      <c r="F14" s="34"/>
      <c r="G14" s="40" t="s">
        <v>121</v>
      </c>
      <c r="H14" s="55">
        <f>SUM(H13:H13)</f>
        <v>53260</v>
      </c>
      <c r="I14" s="91"/>
      <c r="J14" s="91"/>
      <c r="K14" s="91"/>
    </row>
    <row r="15" spans="1:11" ht="13.5" x14ac:dyDescent="0.3">
      <c r="A15" s="4" t="s">
        <v>97</v>
      </c>
      <c r="B15" s="5"/>
      <c r="C15" s="6"/>
      <c r="D15" s="7">
        <f>SUM(D16,D19)</f>
        <v>0</v>
      </c>
      <c r="E15" s="7">
        <f>SUM(E16,E19)</f>
        <v>0</v>
      </c>
      <c r="F15" s="7">
        <f>SUM(F16,F19)</f>
        <v>0</v>
      </c>
      <c r="G15" s="7">
        <f>SUM(G16,G19)</f>
        <v>0</v>
      </c>
      <c r="H15" s="7">
        <f>SUM(H16,H19)</f>
        <v>0</v>
      </c>
    </row>
    <row r="16" spans="1:11" ht="13.5" x14ac:dyDescent="0.3">
      <c r="A16" s="37"/>
      <c r="B16" s="9" t="s">
        <v>97</v>
      </c>
      <c r="C16" s="10"/>
      <c r="D16" s="11">
        <f>SUM(D17:D18)</f>
        <v>0</v>
      </c>
      <c r="E16" s="11">
        <f>SUM(E17:E18)</f>
        <v>0</v>
      </c>
      <c r="F16" s="11">
        <f>SUM(F17:F18)</f>
        <v>0</v>
      </c>
      <c r="G16" s="11">
        <f>SUM(G17:G18)</f>
        <v>0</v>
      </c>
      <c r="H16" s="11">
        <f>+F16-G16</f>
        <v>0</v>
      </c>
    </row>
    <row r="17" spans="1:8" ht="13.5" x14ac:dyDescent="0.3">
      <c r="A17" s="37"/>
      <c r="B17" s="38"/>
      <c r="C17" s="12" t="s">
        <v>99</v>
      </c>
      <c r="D17" s="14"/>
      <c r="E17" s="14"/>
      <c r="F17" s="14"/>
      <c r="G17" s="14"/>
      <c r="H17" s="14"/>
    </row>
    <row r="18" spans="1:8" ht="13.5" x14ac:dyDescent="0.3">
      <c r="A18" s="37"/>
      <c r="B18" s="38"/>
      <c r="C18" s="39" t="s">
        <v>120</v>
      </c>
      <c r="D18" s="14"/>
      <c r="E18" s="14"/>
      <c r="F18" s="14"/>
      <c r="G18" s="14"/>
      <c r="H18" s="14"/>
    </row>
    <row r="19" spans="1:8" ht="13.5" x14ac:dyDescent="0.3">
      <c r="A19" s="37"/>
      <c r="B19" s="15" t="s">
        <v>98</v>
      </c>
      <c r="C19" s="16"/>
      <c r="D19" s="11">
        <f>SUM(D20)</f>
        <v>0</v>
      </c>
      <c r="E19" s="11">
        <f>SUM(E20)</f>
        <v>0</v>
      </c>
      <c r="F19" s="11">
        <f>SUM(F20)</f>
        <v>0</v>
      </c>
      <c r="G19" s="11">
        <f>SUM(G20)</f>
        <v>0</v>
      </c>
      <c r="H19" s="11">
        <f>+F19-G19</f>
        <v>0</v>
      </c>
    </row>
    <row r="20" spans="1:8" ht="13.5" x14ac:dyDescent="0.3">
      <c r="A20" s="37"/>
      <c r="B20" s="38"/>
      <c r="C20" s="17" t="s">
        <v>98</v>
      </c>
      <c r="D20" s="14"/>
      <c r="E20" s="14"/>
      <c r="F20" s="14"/>
      <c r="G20" s="14"/>
      <c r="H20" s="14"/>
    </row>
    <row r="21" spans="1:8" ht="13.5" x14ac:dyDescent="0.3">
      <c r="A21" s="4" t="s">
        <v>100</v>
      </c>
      <c r="B21" s="5"/>
      <c r="C21" s="6"/>
      <c r="D21" s="7">
        <f>SUM(D22,D24)</f>
        <v>0</v>
      </c>
      <c r="E21" s="7">
        <f>SUM(E22,E24)</f>
        <v>0</v>
      </c>
      <c r="F21" s="7">
        <f>SUM(F22,F24)</f>
        <v>0</v>
      </c>
      <c r="G21" s="7">
        <f>SUM(G22,G24)</f>
        <v>0</v>
      </c>
      <c r="H21" s="7">
        <f>SUM(H22,H24)</f>
        <v>0</v>
      </c>
    </row>
    <row r="22" spans="1:8" ht="13.5" x14ac:dyDescent="0.3">
      <c r="A22" s="37"/>
      <c r="B22" s="15" t="s">
        <v>100</v>
      </c>
      <c r="C22" s="16"/>
      <c r="D22" s="11">
        <f>SUM(D23:D23)</f>
        <v>0</v>
      </c>
      <c r="E22" s="11">
        <f>SUM(E23:E23)</f>
        <v>0</v>
      </c>
      <c r="F22" s="11">
        <f>SUM(F23:F23)</f>
        <v>0</v>
      </c>
      <c r="G22" s="11">
        <f>SUM(G23:G23)</f>
        <v>0</v>
      </c>
      <c r="H22" s="11">
        <f>SUM(H23:H23)</f>
        <v>0</v>
      </c>
    </row>
    <row r="23" spans="1:8" ht="13.5" x14ac:dyDescent="0.3">
      <c r="A23" s="37"/>
      <c r="B23" s="38"/>
      <c r="C23" s="39" t="s">
        <v>115</v>
      </c>
      <c r="D23" s="14"/>
      <c r="E23" s="14"/>
      <c r="F23" s="14"/>
      <c r="G23" s="14"/>
      <c r="H23" s="14"/>
    </row>
    <row r="24" spans="1:8" ht="13.5" x14ac:dyDescent="0.3">
      <c r="A24" s="37"/>
      <c r="B24" s="15" t="s">
        <v>101</v>
      </c>
      <c r="C24" s="16"/>
      <c r="D24" s="11">
        <f>SUM(D25:D25)</f>
        <v>0</v>
      </c>
      <c r="E24" s="11">
        <f>SUM(E25:E25)</f>
        <v>0</v>
      </c>
      <c r="F24" s="11">
        <f>SUM(F25:F25)</f>
        <v>0</v>
      </c>
      <c r="G24" s="11">
        <f>SUM(G25:G25)</f>
        <v>0</v>
      </c>
      <c r="H24" s="11">
        <f>SUM(H25:H25)</f>
        <v>0</v>
      </c>
    </row>
    <row r="25" spans="1:8" ht="13.5" x14ac:dyDescent="0.3">
      <c r="A25" s="37"/>
      <c r="B25" s="38"/>
      <c r="C25" s="17" t="s">
        <v>116</v>
      </c>
      <c r="D25" s="14"/>
      <c r="E25" s="14"/>
      <c r="F25" s="14"/>
      <c r="G25" s="14"/>
      <c r="H25" s="14"/>
    </row>
    <row r="26" spans="1:8" ht="13.5" x14ac:dyDescent="0.3">
      <c r="A26" s="4" t="s">
        <v>102</v>
      </c>
      <c r="B26" s="5"/>
      <c r="C26" s="6"/>
      <c r="D26" s="7">
        <f t="shared" ref="D26" si="1">SUM(D27)</f>
        <v>0</v>
      </c>
      <c r="E26" s="7">
        <f t="shared" ref="E26" si="2">SUM(E27)</f>
        <v>0</v>
      </c>
      <c r="F26" s="7">
        <f t="shared" ref="F26" si="3">SUM(F27)</f>
        <v>0</v>
      </c>
      <c r="G26" s="7">
        <f>SUM(G27)</f>
        <v>0</v>
      </c>
      <c r="H26" s="7">
        <f t="shared" ref="H26:H36" si="4">+F26-G26</f>
        <v>0</v>
      </c>
    </row>
    <row r="27" spans="1:8" ht="13.5" x14ac:dyDescent="0.3">
      <c r="A27" s="37"/>
      <c r="B27" s="15" t="s">
        <v>102</v>
      </c>
      <c r="C27" s="16"/>
      <c r="D27" s="11">
        <f>SUM(D28)</f>
        <v>0</v>
      </c>
      <c r="E27" s="11">
        <f>SUM(E28)</f>
        <v>0</v>
      </c>
      <c r="F27" s="11">
        <f>SUM(F28)</f>
        <v>0</v>
      </c>
      <c r="G27" s="11">
        <f>SUM(G28)</f>
        <v>0</v>
      </c>
      <c r="H27" s="11">
        <f t="shared" si="4"/>
        <v>0</v>
      </c>
    </row>
    <row r="28" spans="1:8" ht="13.5" x14ac:dyDescent="0.3">
      <c r="A28" s="37"/>
      <c r="B28" s="38"/>
      <c r="C28" s="12" t="s">
        <v>102</v>
      </c>
      <c r="D28" s="14"/>
      <c r="E28" s="14"/>
      <c r="F28" s="14"/>
      <c r="G28" s="14"/>
      <c r="H28" s="14"/>
    </row>
    <row r="29" spans="1:8" ht="13.5" x14ac:dyDescent="0.3">
      <c r="A29" s="4" t="s">
        <v>6</v>
      </c>
      <c r="B29" s="5"/>
      <c r="C29" s="6"/>
      <c r="D29" s="7">
        <f>SUM(D30)</f>
        <v>0</v>
      </c>
      <c r="E29" s="7">
        <f>SUM(E30)</f>
        <v>0</v>
      </c>
      <c r="F29" s="7">
        <f>SUM(F30)</f>
        <v>0</v>
      </c>
      <c r="G29" s="7">
        <f>SUM(G30)</f>
        <v>0</v>
      </c>
      <c r="H29" s="7">
        <f t="shared" si="4"/>
        <v>0</v>
      </c>
    </row>
    <row r="30" spans="1:8" ht="13.5" x14ac:dyDescent="0.3">
      <c r="A30" s="37"/>
      <c r="B30" s="15" t="s">
        <v>6</v>
      </c>
      <c r="C30" s="16"/>
      <c r="D30" s="11">
        <f>SUM(D31:D32)</f>
        <v>0</v>
      </c>
      <c r="E30" s="11">
        <f>SUM(E31:E32)</f>
        <v>0</v>
      </c>
      <c r="F30" s="11">
        <f>SUM(F31:F32)</f>
        <v>0</v>
      </c>
      <c r="G30" s="11">
        <f>SUM(G31:G32)</f>
        <v>0</v>
      </c>
      <c r="H30" s="11">
        <f t="shared" si="4"/>
        <v>0</v>
      </c>
    </row>
    <row r="31" spans="1:8" ht="13.5" x14ac:dyDescent="0.3">
      <c r="A31" s="37"/>
      <c r="B31" s="38"/>
      <c r="C31" s="12" t="s">
        <v>7</v>
      </c>
      <c r="D31" s="14"/>
      <c r="E31" s="14"/>
      <c r="F31" s="14"/>
      <c r="G31" s="14"/>
      <c r="H31" s="14"/>
    </row>
    <row r="32" spans="1:8" ht="13.5" x14ac:dyDescent="0.3">
      <c r="A32" s="37"/>
      <c r="B32" s="38"/>
      <c r="C32" s="39" t="s">
        <v>8</v>
      </c>
      <c r="D32" s="14"/>
      <c r="E32" s="14"/>
      <c r="F32" s="14"/>
      <c r="G32" s="14"/>
      <c r="H32" s="14"/>
    </row>
    <row r="33" spans="1:8" ht="13.5" x14ac:dyDescent="0.3">
      <c r="A33" s="4" t="s">
        <v>3</v>
      </c>
      <c r="B33" s="5"/>
      <c r="C33" s="6"/>
      <c r="D33" s="7">
        <f>SUM(D34,D36,D38)</f>
        <v>148</v>
      </c>
      <c r="E33" s="82">
        <f>SUM(E34,E36,E38)</f>
        <v>0</v>
      </c>
      <c r="F33" s="82">
        <f>SUM(F34,F36,F38)</f>
        <v>148</v>
      </c>
      <c r="G33" s="7"/>
      <c r="H33" s="7"/>
    </row>
    <row r="34" spans="1:8" ht="13.5" x14ac:dyDescent="0.3">
      <c r="A34" s="37"/>
      <c r="B34" s="15" t="s">
        <v>103</v>
      </c>
      <c r="C34" s="16"/>
      <c r="D34" s="11">
        <f>SUM(D35)</f>
        <v>0</v>
      </c>
      <c r="E34" s="79">
        <f>SUM(E35)</f>
        <v>0</v>
      </c>
      <c r="F34" s="79">
        <f>SUM(F35)</f>
        <v>0</v>
      </c>
      <c r="G34" s="11">
        <f>SUM(G35)</f>
        <v>0</v>
      </c>
      <c r="H34" s="11">
        <f t="shared" si="4"/>
        <v>0</v>
      </c>
    </row>
    <row r="35" spans="1:8" ht="13.5" x14ac:dyDescent="0.3">
      <c r="A35" s="37"/>
      <c r="B35" s="38"/>
      <c r="C35" s="12" t="s">
        <v>103</v>
      </c>
      <c r="D35" s="14"/>
      <c r="E35" s="80"/>
      <c r="F35" s="34">
        <f>D35-E35</f>
        <v>0</v>
      </c>
      <c r="G35" s="14"/>
      <c r="H35" s="14"/>
    </row>
    <row r="36" spans="1:8" ht="13.5" x14ac:dyDescent="0.3">
      <c r="A36" s="37"/>
      <c r="B36" s="15" t="s">
        <v>170</v>
      </c>
      <c r="C36" s="16"/>
      <c r="D36" s="11">
        <f>SUM(D37)</f>
        <v>0</v>
      </c>
      <c r="E36" s="79">
        <f>SUM(E37)</f>
        <v>0</v>
      </c>
      <c r="F36" s="79">
        <f>SUM(F37)</f>
        <v>0</v>
      </c>
      <c r="G36" s="11">
        <f>SUM(G37)</f>
        <v>0</v>
      </c>
      <c r="H36" s="11">
        <f t="shared" si="4"/>
        <v>0</v>
      </c>
    </row>
    <row r="37" spans="1:8" ht="13.5" x14ac:dyDescent="0.3">
      <c r="A37" s="37"/>
      <c r="B37" s="38"/>
      <c r="C37" s="39" t="s">
        <v>4</v>
      </c>
      <c r="D37" s="14"/>
      <c r="E37" s="80"/>
      <c r="F37" s="80"/>
      <c r="G37" s="14"/>
      <c r="H37" s="14"/>
    </row>
    <row r="38" spans="1:8" ht="13.5" x14ac:dyDescent="0.3">
      <c r="A38" s="37"/>
      <c r="B38" s="15" t="s">
        <v>171</v>
      </c>
      <c r="C38" s="16"/>
      <c r="D38" s="79">
        <f>SUM(D39:D39)</f>
        <v>148</v>
      </c>
      <c r="E38" s="79">
        <f>SUM(E39:E39)</f>
        <v>0</v>
      </c>
      <c r="F38" s="79">
        <f>SUM(F39:F39)</f>
        <v>148</v>
      </c>
      <c r="G38" s="79"/>
      <c r="H38" s="79"/>
    </row>
    <row r="39" spans="1:8" ht="27" x14ac:dyDescent="0.3">
      <c r="A39" s="37"/>
      <c r="B39" s="38"/>
      <c r="C39" s="39" t="s">
        <v>171</v>
      </c>
      <c r="D39" s="80">
        <f>H39</f>
        <v>148</v>
      </c>
      <c r="E39" s="80"/>
      <c r="F39" s="34">
        <f>D39-E39</f>
        <v>148</v>
      </c>
      <c r="G39" s="88" t="s">
        <v>188</v>
      </c>
      <c r="H39" s="87">
        <v>148</v>
      </c>
    </row>
    <row r="40" spans="1:8" ht="13.5" x14ac:dyDescent="0.3">
      <c r="A40" s="4" t="s">
        <v>9</v>
      </c>
      <c r="B40" s="5"/>
      <c r="C40" s="6"/>
      <c r="D40" s="7">
        <f>SUM(D41,D43,D45)</f>
        <v>0</v>
      </c>
      <c r="E40" s="82">
        <f t="shared" ref="E40:F40" si="5">SUM(E41,E43,E45)</f>
        <v>0</v>
      </c>
      <c r="F40" s="82">
        <f t="shared" si="5"/>
        <v>0</v>
      </c>
      <c r="G40" s="7">
        <f t="shared" ref="G40" si="6">SUM(G41,G43)</f>
        <v>0</v>
      </c>
      <c r="H40" s="7">
        <f t="shared" ref="H40" si="7">SUM(H41,H43)</f>
        <v>0</v>
      </c>
    </row>
    <row r="41" spans="1:8" ht="13.5" x14ac:dyDescent="0.3">
      <c r="A41" s="37"/>
      <c r="B41" s="15" t="s">
        <v>10</v>
      </c>
      <c r="C41" s="16"/>
      <c r="D41" s="11">
        <f>SUM(D42)</f>
        <v>0</v>
      </c>
      <c r="E41" s="79">
        <f>SUM(E42)</f>
        <v>0</v>
      </c>
      <c r="F41" s="79">
        <f>SUM(F42)</f>
        <v>0</v>
      </c>
      <c r="G41" s="11">
        <f>SUM(G42)</f>
        <v>0</v>
      </c>
      <c r="H41" s="11">
        <f t="shared" ref="H41:H48" si="8">+F41-G41</f>
        <v>0</v>
      </c>
    </row>
    <row r="42" spans="1:8" ht="13.5" x14ac:dyDescent="0.3">
      <c r="A42" s="37"/>
      <c r="B42" s="38"/>
      <c r="C42" s="12" t="s">
        <v>10</v>
      </c>
      <c r="D42" s="14"/>
      <c r="E42" s="14"/>
      <c r="F42" s="14"/>
      <c r="G42" s="14"/>
      <c r="H42" s="14"/>
    </row>
    <row r="43" spans="1:8" ht="13.5" x14ac:dyDescent="0.3">
      <c r="A43" s="37"/>
      <c r="B43" s="15" t="s">
        <v>11</v>
      </c>
      <c r="C43" s="16"/>
      <c r="D43" s="11">
        <f>SUM(D44)</f>
        <v>0</v>
      </c>
      <c r="E43" s="11">
        <f>SUM(E44)</f>
        <v>0</v>
      </c>
      <c r="F43" s="11">
        <f>SUM(F44)</f>
        <v>0</v>
      </c>
      <c r="G43" s="11">
        <f>SUM(G44)</f>
        <v>0</v>
      </c>
      <c r="H43" s="11">
        <f t="shared" si="8"/>
        <v>0</v>
      </c>
    </row>
    <row r="44" spans="1:8" ht="13.5" x14ac:dyDescent="0.3">
      <c r="A44" s="37"/>
      <c r="B44" s="38"/>
      <c r="C44" s="39" t="s">
        <v>11</v>
      </c>
      <c r="D44" s="14"/>
      <c r="E44" s="14"/>
      <c r="F44" s="14"/>
      <c r="G44" s="14"/>
      <c r="H44" s="14"/>
    </row>
    <row r="45" spans="1:8" ht="13.5" x14ac:dyDescent="0.3">
      <c r="A45" s="37"/>
      <c r="B45" s="15" t="s">
        <v>5</v>
      </c>
      <c r="C45" s="16"/>
      <c r="D45" s="79">
        <f>SUM(D46)</f>
        <v>0</v>
      </c>
      <c r="E45" s="79">
        <f>SUM(E46)</f>
        <v>0</v>
      </c>
      <c r="F45" s="79">
        <f>SUM(F46)</f>
        <v>0</v>
      </c>
      <c r="G45" s="79">
        <f>SUM(G46)</f>
        <v>0</v>
      </c>
      <c r="H45" s="79"/>
    </row>
    <row r="46" spans="1:8" ht="13.5" x14ac:dyDescent="0.3">
      <c r="A46" s="37"/>
      <c r="B46" s="38"/>
      <c r="C46" s="39" t="s">
        <v>5</v>
      </c>
      <c r="D46" s="80"/>
      <c r="E46" s="80"/>
      <c r="F46" s="34">
        <f>D46-E46</f>
        <v>0</v>
      </c>
      <c r="G46" s="78"/>
      <c r="H46" s="78"/>
    </row>
    <row r="47" spans="1:8" ht="13.5" x14ac:dyDescent="0.3">
      <c r="A47" s="4" t="s">
        <v>174</v>
      </c>
      <c r="B47" s="5"/>
      <c r="C47" s="6"/>
      <c r="D47" s="7">
        <f>SUM(D48)</f>
        <v>146950</v>
      </c>
      <c r="E47" s="7">
        <f>SUM(E48)</f>
        <v>26000</v>
      </c>
      <c r="F47" s="7">
        <f>D47-E47</f>
        <v>120950</v>
      </c>
      <c r="G47" s="7">
        <f>SUM(G48)</f>
        <v>0</v>
      </c>
      <c r="H47" s="7">
        <f t="shared" si="8"/>
        <v>120950</v>
      </c>
    </row>
    <row r="48" spans="1:8" ht="20.100000000000001" customHeight="1" x14ac:dyDescent="0.3">
      <c r="A48" s="37"/>
      <c r="B48" s="15" t="s">
        <v>172</v>
      </c>
      <c r="C48" s="16"/>
      <c r="D48" s="11">
        <f>SUM(D49:D50)</f>
        <v>146950</v>
      </c>
      <c r="E48" s="11">
        <f>SUM(E49:E50)</f>
        <v>26000</v>
      </c>
      <c r="F48" s="11">
        <f>D48-E48</f>
        <v>120950</v>
      </c>
      <c r="G48" s="11">
        <f>SUM(G49:G50)</f>
        <v>0</v>
      </c>
      <c r="H48" s="11">
        <f t="shared" si="8"/>
        <v>120950</v>
      </c>
    </row>
    <row r="49" spans="1:8" ht="30" customHeight="1" x14ac:dyDescent="0.3">
      <c r="A49" s="37"/>
      <c r="B49" s="38"/>
      <c r="C49" s="17" t="s">
        <v>13</v>
      </c>
      <c r="D49" s="14"/>
      <c r="E49" s="14"/>
      <c r="F49" s="14"/>
      <c r="G49" s="14"/>
      <c r="H49" s="14"/>
    </row>
    <row r="50" spans="1:8" s="77" customFormat="1" ht="24.75" customHeight="1" x14ac:dyDescent="0.3">
      <c r="A50" s="74"/>
      <c r="B50" s="75"/>
      <c r="C50" s="81" t="s">
        <v>173</v>
      </c>
      <c r="D50" s="76">
        <f>H50</f>
        <v>146950</v>
      </c>
      <c r="E50" s="76">
        <v>26000</v>
      </c>
      <c r="F50" s="78">
        <f>D50-E50</f>
        <v>120950</v>
      </c>
      <c r="G50" s="88" t="s">
        <v>176</v>
      </c>
      <c r="H50" s="87">
        <v>146950</v>
      </c>
    </row>
    <row r="51" spans="1:8" ht="20.100000000000001" customHeight="1" x14ac:dyDescent="0.3">
      <c r="A51" s="19" t="s">
        <v>14</v>
      </c>
      <c r="B51" s="20"/>
      <c r="C51" s="21"/>
      <c r="D51" s="35">
        <f>SUM(D5,D15,D21,D26,D29,D33,D40,D47)</f>
        <v>1013730</v>
      </c>
      <c r="E51" s="35">
        <f>SUM(E5,E15,E21,E26,E29,E33,E40,E47)</f>
        <v>761100</v>
      </c>
      <c r="F51" s="61">
        <f>SUM(F5,F15,F21,F26,F29,F33,F40,F47)</f>
        <v>252630</v>
      </c>
      <c r="G51" s="18"/>
      <c r="H51" s="18"/>
    </row>
    <row r="52" spans="1:8" s="24" customFormat="1" ht="20.100000000000001" customHeight="1" x14ac:dyDescent="0.3">
      <c r="A52" s="22"/>
      <c r="B52" s="22"/>
      <c r="C52" s="22"/>
      <c r="D52" s="23"/>
      <c r="E52" s="23"/>
      <c r="F52" s="23"/>
      <c r="G52" s="23"/>
      <c r="H52" s="23"/>
    </row>
    <row r="53" spans="1:8" ht="20.100000000000001" customHeight="1" x14ac:dyDescent="0.3">
      <c r="A53" s="26"/>
      <c r="B53" s="26"/>
      <c r="C53" s="8"/>
      <c r="D53" s="25"/>
      <c r="E53" s="25"/>
      <c r="F53" s="25"/>
      <c r="G53" s="25"/>
      <c r="H53" s="25"/>
    </row>
    <row r="54" spans="1:8" ht="20.100000000000001" customHeight="1" x14ac:dyDescent="0.3">
      <c r="A54" s="26"/>
      <c r="B54" s="26"/>
      <c r="C54" s="8"/>
      <c r="D54" s="25"/>
      <c r="E54" s="25"/>
      <c r="F54" s="25"/>
      <c r="G54" s="25"/>
      <c r="H54" s="25"/>
    </row>
  </sheetData>
  <mergeCells count="5">
    <mergeCell ref="G3:H4"/>
    <mergeCell ref="D3:D4"/>
    <mergeCell ref="E3:E4"/>
    <mergeCell ref="F3:F4"/>
    <mergeCell ref="A1:H1"/>
  </mergeCells>
  <phoneticPr fontId="2" type="noConversion"/>
  <pageMargins left="0.7" right="0.7" top="0.75" bottom="0.75" header="0.3" footer="0.3"/>
  <pageSetup paperSize="9" scale="83" fitToHeight="0" orientation="portrait" r:id="rId1"/>
  <rowBreaks count="1" manualBreakCount="1">
    <brk id="5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showGridLines="0" tabSelected="1" view="pageBreakPreview" zoomScaleNormal="100" zoomScaleSheetLayoutView="100" workbookViewId="0">
      <pane ySplit="4" topLeftCell="A71" activePane="bottomLeft" state="frozen"/>
      <selection activeCell="O22" sqref="O22"/>
      <selection pane="bottomLeft" sqref="A1:H1"/>
    </sheetView>
  </sheetViews>
  <sheetFormatPr defaultRowHeight="16.5" x14ac:dyDescent="0.3"/>
  <cols>
    <col min="1" max="2" width="2.625" customWidth="1"/>
    <col min="3" max="3" width="13.875" bestFit="1" customWidth="1"/>
    <col min="4" max="4" width="13.125" bestFit="1" customWidth="1"/>
    <col min="5" max="6" width="11.625" bestFit="1" customWidth="1"/>
    <col min="7" max="7" width="41.25" customWidth="1"/>
    <col min="8" max="8" width="11.625" bestFit="1" customWidth="1"/>
  </cols>
  <sheetData>
    <row r="1" spans="1:8" s="1" customFormat="1" ht="36" customHeight="1" x14ac:dyDescent="0.3">
      <c r="A1" s="104" t="s">
        <v>192</v>
      </c>
      <c r="B1" s="104"/>
      <c r="C1" s="104"/>
      <c r="D1" s="104"/>
      <c r="E1" s="104"/>
      <c r="F1" s="104"/>
      <c r="G1" s="104"/>
      <c r="H1" s="104"/>
    </row>
    <row r="2" spans="1:8" s="31" customFormat="1" ht="21" customHeight="1" x14ac:dyDescent="0.3">
      <c r="A2" s="29"/>
      <c r="B2" s="28"/>
      <c r="C2" s="29"/>
      <c r="D2" s="28"/>
      <c r="E2" s="28"/>
      <c r="F2" s="28"/>
      <c r="G2" s="30"/>
      <c r="H2" s="28"/>
    </row>
    <row r="3" spans="1:8" s="1" customFormat="1" ht="20.100000000000001" customHeight="1" x14ac:dyDescent="0.3">
      <c r="A3" s="3" t="s">
        <v>15</v>
      </c>
      <c r="B3" s="3"/>
      <c r="C3" s="3"/>
      <c r="D3" s="98" t="s">
        <v>190</v>
      </c>
      <c r="E3" s="98" t="s">
        <v>189</v>
      </c>
      <c r="F3" s="98" t="s">
        <v>117</v>
      </c>
      <c r="G3" s="94" t="s">
        <v>123</v>
      </c>
      <c r="H3" s="101"/>
    </row>
    <row r="4" spans="1:8" s="1" customFormat="1" ht="13.5" x14ac:dyDescent="0.3">
      <c r="A4" s="3" t="s">
        <v>0</v>
      </c>
      <c r="B4" s="3" t="s">
        <v>1</v>
      </c>
      <c r="C4" s="3" t="s">
        <v>124</v>
      </c>
      <c r="D4" s="99"/>
      <c r="E4" s="99"/>
      <c r="F4" s="99"/>
      <c r="G4" s="102"/>
      <c r="H4" s="103"/>
    </row>
    <row r="5" spans="1:8" s="1" customFormat="1" ht="13.5" x14ac:dyDescent="0.3">
      <c r="A5" s="4" t="s">
        <v>104</v>
      </c>
      <c r="B5" s="5"/>
      <c r="C5" s="6"/>
      <c r="D5" s="33">
        <f t="shared" ref="D5:F5" si="0">SUM(D6)</f>
        <v>92460</v>
      </c>
      <c r="E5" s="33">
        <f t="shared" si="0"/>
        <v>79200</v>
      </c>
      <c r="F5" s="33">
        <f t="shared" si="0"/>
        <v>13260</v>
      </c>
      <c r="G5" s="7"/>
      <c r="H5" s="33"/>
    </row>
    <row r="6" spans="1:8" s="1" customFormat="1" ht="13.5" x14ac:dyDescent="0.3">
      <c r="A6" s="37"/>
      <c r="B6" s="9" t="s">
        <v>105</v>
      </c>
      <c r="C6" s="10"/>
      <c r="D6" s="36">
        <f>SUM(D7:D7)</f>
        <v>92460</v>
      </c>
      <c r="E6" s="36">
        <f>SUM(E7:E7)</f>
        <v>79200</v>
      </c>
      <c r="F6" s="36">
        <f>SUM(F7:F7)</f>
        <v>13260</v>
      </c>
      <c r="G6" s="11"/>
      <c r="H6" s="36"/>
    </row>
    <row r="7" spans="1:8" s="1" customFormat="1" ht="13.5" x14ac:dyDescent="0.3">
      <c r="A7" s="37"/>
      <c r="B7" s="38"/>
      <c r="C7" s="50" t="s">
        <v>125</v>
      </c>
      <c r="D7" s="56">
        <f>H22+H25</f>
        <v>92460</v>
      </c>
      <c r="E7" s="56">
        <v>79200</v>
      </c>
      <c r="F7" s="56">
        <f>D7-E7</f>
        <v>13260</v>
      </c>
      <c r="G7" s="32" t="s">
        <v>126</v>
      </c>
      <c r="H7" s="46"/>
    </row>
    <row r="8" spans="1:8" s="1" customFormat="1" ht="13.5" x14ac:dyDescent="0.3">
      <c r="A8" s="37"/>
      <c r="B8" s="38"/>
      <c r="C8" s="57"/>
      <c r="D8" s="58"/>
      <c r="E8" s="58"/>
      <c r="F8" s="58"/>
      <c r="G8" s="62" t="s">
        <v>154</v>
      </c>
      <c r="H8" s="63">
        <v>2000</v>
      </c>
    </row>
    <row r="9" spans="1:8" s="1" customFormat="1" ht="13.5" x14ac:dyDescent="0.3">
      <c r="A9" s="37"/>
      <c r="B9" s="38"/>
      <c r="C9" s="57"/>
      <c r="D9" s="58"/>
      <c r="E9" s="58"/>
      <c r="F9" s="58"/>
      <c r="G9" s="62" t="s">
        <v>144</v>
      </c>
      <c r="H9" s="63">
        <f>600*2</f>
        <v>1200</v>
      </c>
    </row>
    <row r="10" spans="1:8" s="1" customFormat="1" ht="13.5" x14ac:dyDescent="0.3">
      <c r="A10" s="37"/>
      <c r="B10" s="38"/>
      <c r="C10" s="57"/>
      <c r="D10" s="58"/>
      <c r="E10" s="58"/>
      <c r="F10" s="58"/>
      <c r="G10" s="62" t="s">
        <v>167</v>
      </c>
      <c r="H10" s="63">
        <v>4000</v>
      </c>
    </row>
    <row r="11" spans="1:8" s="1" customFormat="1" ht="13.5" x14ac:dyDescent="0.3">
      <c r="A11" s="37"/>
      <c r="B11" s="38"/>
      <c r="C11" s="57"/>
      <c r="D11" s="58"/>
      <c r="E11" s="58"/>
      <c r="F11" s="58"/>
      <c r="G11" s="62" t="s">
        <v>168</v>
      </c>
      <c r="H11" s="63">
        <f>1500*2</f>
        <v>3000</v>
      </c>
    </row>
    <row r="12" spans="1:8" s="1" customFormat="1" ht="13.5" x14ac:dyDescent="0.3">
      <c r="A12" s="37"/>
      <c r="B12" s="38"/>
      <c r="C12" s="57"/>
      <c r="D12" s="58"/>
      <c r="E12" s="58"/>
      <c r="F12" s="58"/>
      <c r="G12" s="62" t="s">
        <v>166</v>
      </c>
      <c r="H12" s="63">
        <f>20*3*20</f>
        <v>1200</v>
      </c>
    </row>
    <row r="13" spans="1:8" s="1" customFormat="1" ht="13.5" x14ac:dyDescent="0.3">
      <c r="A13" s="37"/>
      <c r="B13" s="38"/>
      <c r="C13" s="57"/>
      <c r="D13" s="58"/>
      <c r="E13" s="58"/>
      <c r="F13" s="58"/>
      <c r="G13" s="62" t="s">
        <v>155</v>
      </c>
      <c r="H13" s="63">
        <v>1600</v>
      </c>
    </row>
    <row r="14" spans="1:8" s="1" customFormat="1" ht="13.5" x14ac:dyDescent="0.3">
      <c r="A14" s="37"/>
      <c r="B14" s="38"/>
      <c r="C14" s="57"/>
      <c r="D14" s="58"/>
      <c r="E14" s="58"/>
      <c r="F14" s="58"/>
      <c r="G14" s="62" t="s">
        <v>156</v>
      </c>
      <c r="H14" s="63">
        <f>100*19*2</f>
        <v>3800</v>
      </c>
    </row>
    <row r="15" spans="1:8" s="1" customFormat="1" ht="13.5" x14ac:dyDescent="0.3">
      <c r="A15" s="37"/>
      <c r="B15" s="38"/>
      <c r="C15" s="57"/>
      <c r="D15" s="58"/>
      <c r="E15" s="58"/>
      <c r="F15" s="58"/>
      <c r="G15" s="73" t="s">
        <v>145</v>
      </c>
      <c r="H15" s="72">
        <v>2100</v>
      </c>
    </row>
    <row r="16" spans="1:8" s="1" customFormat="1" ht="13.5" x14ac:dyDescent="0.3">
      <c r="A16" s="37"/>
      <c r="B16" s="38"/>
      <c r="C16" s="57"/>
      <c r="D16" s="58"/>
      <c r="E16" s="58"/>
      <c r="F16" s="58"/>
      <c r="G16" s="62" t="s">
        <v>158</v>
      </c>
      <c r="H16" s="63">
        <f>25*50</f>
        <v>1250</v>
      </c>
    </row>
    <row r="17" spans="1:8" s="1" customFormat="1" ht="13.5" x14ac:dyDescent="0.3">
      <c r="A17" s="37"/>
      <c r="B17" s="38"/>
      <c r="C17" s="57"/>
      <c r="D17" s="58"/>
      <c r="E17" s="58"/>
      <c r="F17" s="58"/>
      <c r="G17" s="62" t="s">
        <v>157</v>
      </c>
      <c r="H17" s="63">
        <f>25*400</f>
        <v>10000</v>
      </c>
    </row>
    <row r="18" spans="1:8" s="1" customFormat="1" ht="13.5" x14ac:dyDescent="0.3">
      <c r="A18" s="37"/>
      <c r="B18" s="38"/>
      <c r="C18" s="57"/>
      <c r="D18" s="58"/>
      <c r="E18" s="58"/>
      <c r="F18" s="58"/>
      <c r="G18" s="62" t="s">
        <v>159</v>
      </c>
      <c r="H18" s="63">
        <f>35*25*2</f>
        <v>1750</v>
      </c>
    </row>
    <row r="19" spans="1:8" s="1" customFormat="1" ht="13.5" x14ac:dyDescent="0.3">
      <c r="A19" s="37"/>
      <c r="B19" s="38"/>
      <c r="C19" s="57"/>
      <c r="D19" s="58"/>
      <c r="E19" s="58"/>
      <c r="F19" s="58"/>
      <c r="G19" s="62" t="s">
        <v>160</v>
      </c>
      <c r="H19" s="63">
        <f>20*19*10</f>
        <v>3800</v>
      </c>
    </row>
    <row r="20" spans="1:8" s="1" customFormat="1" ht="13.5" x14ac:dyDescent="0.3">
      <c r="A20" s="37"/>
      <c r="B20" s="38"/>
      <c r="C20" s="57"/>
      <c r="D20" s="58"/>
      <c r="E20" s="58"/>
      <c r="F20" s="58"/>
      <c r="G20" s="62" t="s">
        <v>146</v>
      </c>
      <c r="H20" s="63">
        <v>1000</v>
      </c>
    </row>
    <row r="21" spans="1:8" s="1" customFormat="1" ht="13.5" x14ac:dyDescent="0.3">
      <c r="A21" s="37"/>
      <c r="B21" s="38"/>
      <c r="C21" s="57"/>
      <c r="D21" s="58"/>
      <c r="E21" s="58"/>
      <c r="F21" s="58"/>
      <c r="G21" s="73" t="s">
        <v>147</v>
      </c>
      <c r="H21" s="72">
        <v>2500</v>
      </c>
    </row>
    <row r="22" spans="1:8" s="1" customFormat="1" ht="13.5" x14ac:dyDescent="0.3">
      <c r="A22" s="37"/>
      <c r="B22" s="38"/>
      <c r="C22" s="57"/>
      <c r="D22" s="58"/>
      <c r="E22" s="58"/>
      <c r="F22" s="58"/>
      <c r="G22" s="64" t="s">
        <v>121</v>
      </c>
      <c r="H22" s="65">
        <f>SUM(H8:H21)</f>
        <v>39200</v>
      </c>
    </row>
    <row r="23" spans="1:8" s="1" customFormat="1" ht="13.5" x14ac:dyDescent="0.3">
      <c r="A23" s="37"/>
      <c r="B23" s="38"/>
      <c r="C23" s="57"/>
      <c r="D23" s="58"/>
      <c r="E23" s="58"/>
      <c r="F23" s="58"/>
      <c r="G23" s="66" t="s">
        <v>148</v>
      </c>
      <c r="H23" s="63"/>
    </row>
    <row r="24" spans="1:8" s="1" customFormat="1" ht="27" x14ac:dyDescent="0.3">
      <c r="A24" s="37"/>
      <c r="B24" s="38"/>
      <c r="C24" s="57"/>
      <c r="D24" s="58"/>
      <c r="E24" s="58"/>
      <c r="F24" s="58"/>
      <c r="G24" s="85" t="s">
        <v>183</v>
      </c>
      <c r="H24" s="90">
        <v>53260</v>
      </c>
    </row>
    <row r="25" spans="1:8" s="1" customFormat="1" ht="13.5" x14ac:dyDescent="0.3">
      <c r="A25" s="37"/>
      <c r="B25" s="38"/>
      <c r="C25" s="42"/>
      <c r="D25" s="46"/>
      <c r="E25" s="46"/>
      <c r="F25" s="46"/>
      <c r="G25" s="64" t="s">
        <v>121</v>
      </c>
      <c r="H25" s="65">
        <f>SUM(H24)</f>
        <v>53260</v>
      </c>
    </row>
    <row r="26" spans="1:8" s="1" customFormat="1" ht="13.5" x14ac:dyDescent="0.3">
      <c r="A26" s="4" t="s">
        <v>16</v>
      </c>
      <c r="B26" s="5"/>
      <c r="C26" s="6"/>
      <c r="D26" s="33">
        <f>SUM(D27,D37,D39)</f>
        <v>285160</v>
      </c>
      <c r="E26" s="33">
        <f>SUM(E27,E37,E39)</f>
        <v>290060</v>
      </c>
      <c r="F26" s="59">
        <f>D26-E26</f>
        <v>-4900</v>
      </c>
      <c r="G26" s="67">
        <f>SUM(G27,G37,G39)</f>
        <v>0</v>
      </c>
      <c r="H26" s="67"/>
    </row>
    <row r="27" spans="1:8" s="1" customFormat="1" ht="13.5" x14ac:dyDescent="0.3">
      <c r="A27" s="37"/>
      <c r="B27" s="9" t="s">
        <v>106</v>
      </c>
      <c r="C27" s="10"/>
      <c r="D27" s="36">
        <f>SUM(D28)</f>
        <v>285160</v>
      </c>
      <c r="E27" s="36">
        <f t="shared" ref="E27:G27" si="1">SUM(E28)</f>
        <v>290060</v>
      </c>
      <c r="F27" s="60">
        <f>D27-E27</f>
        <v>-4900</v>
      </c>
      <c r="G27" s="68">
        <f t="shared" si="1"/>
        <v>0</v>
      </c>
      <c r="H27" s="68"/>
    </row>
    <row r="28" spans="1:8" s="1" customFormat="1" ht="13.5" x14ac:dyDescent="0.3">
      <c r="A28" s="37"/>
      <c r="B28" s="38"/>
      <c r="C28" s="44" t="s">
        <v>127</v>
      </c>
      <c r="D28" s="45">
        <f>H31+H36</f>
        <v>285160</v>
      </c>
      <c r="E28" s="45">
        <v>290060</v>
      </c>
      <c r="F28" s="45">
        <f>D28-E28</f>
        <v>-4900</v>
      </c>
      <c r="G28" s="69" t="s">
        <v>149</v>
      </c>
      <c r="H28" s="63"/>
    </row>
    <row r="29" spans="1:8" s="1" customFormat="1" ht="40.5" x14ac:dyDescent="0.3">
      <c r="A29" s="37"/>
      <c r="B29" s="38"/>
      <c r="C29" s="47"/>
      <c r="D29" s="48"/>
      <c r="E29" s="48"/>
      <c r="F29" s="48"/>
      <c r="G29" s="85" t="s">
        <v>185</v>
      </c>
      <c r="H29" s="84">
        <v>70100</v>
      </c>
    </row>
    <row r="30" spans="1:8" s="1" customFormat="1" ht="13.5" x14ac:dyDescent="0.3">
      <c r="A30" s="37"/>
      <c r="B30" s="38"/>
      <c r="C30" s="47"/>
      <c r="D30" s="48"/>
      <c r="E30" s="48"/>
      <c r="F30" s="48"/>
      <c r="G30" s="62" t="s">
        <v>181</v>
      </c>
      <c r="H30" s="63">
        <f>50*2*2*6</f>
        <v>1200</v>
      </c>
    </row>
    <row r="31" spans="1:8" s="1" customFormat="1" ht="13.5" x14ac:dyDescent="0.3">
      <c r="A31" s="37"/>
      <c r="B31" s="38"/>
      <c r="C31" s="47"/>
      <c r="D31" s="48"/>
      <c r="E31" s="92"/>
      <c r="F31" s="48"/>
      <c r="G31" s="93" t="s">
        <v>121</v>
      </c>
      <c r="H31" s="65">
        <f>SUM(H29:H30)</f>
        <v>71300</v>
      </c>
    </row>
    <row r="32" spans="1:8" s="1" customFormat="1" ht="13.5" x14ac:dyDescent="0.3">
      <c r="A32" s="37"/>
      <c r="B32" s="38"/>
      <c r="C32" s="47"/>
      <c r="D32" s="48"/>
      <c r="E32" s="48"/>
      <c r="F32" s="48">
        <f>D32-E32</f>
        <v>0</v>
      </c>
      <c r="G32" s="66" t="s">
        <v>150</v>
      </c>
      <c r="H32" s="63"/>
    </row>
    <row r="33" spans="1:8" s="1" customFormat="1" ht="27" x14ac:dyDescent="0.3">
      <c r="A33" s="37"/>
      <c r="B33" s="38"/>
      <c r="C33" s="47"/>
      <c r="D33" s="48">
        <v>201600</v>
      </c>
      <c r="E33" s="48">
        <v>182400</v>
      </c>
      <c r="F33" s="48">
        <f>D33-E33</f>
        <v>19200</v>
      </c>
      <c r="G33" s="85" t="s">
        <v>182</v>
      </c>
      <c r="H33" s="84">
        <f>800*21*12</f>
        <v>201600</v>
      </c>
    </row>
    <row r="34" spans="1:8" s="1" customFormat="1" ht="27" x14ac:dyDescent="0.3">
      <c r="A34" s="37"/>
      <c r="B34" s="38"/>
      <c r="C34" s="47"/>
      <c r="D34" s="48">
        <v>9000</v>
      </c>
      <c r="E34" s="48">
        <v>7200</v>
      </c>
      <c r="F34" s="48">
        <f>D34-E34</f>
        <v>1800</v>
      </c>
      <c r="G34" s="85" t="s">
        <v>184</v>
      </c>
      <c r="H34" s="84">
        <v>9000</v>
      </c>
    </row>
    <row r="35" spans="1:8" s="1" customFormat="1" ht="13.5" x14ac:dyDescent="0.3">
      <c r="A35" s="37"/>
      <c r="B35" s="38"/>
      <c r="C35" s="47"/>
      <c r="D35" s="48"/>
      <c r="E35" s="48"/>
      <c r="F35" s="48"/>
      <c r="G35" s="62" t="s">
        <v>151</v>
      </c>
      <c r="H35" s="63">
        <f>800*2*12*0.17-4</f>
        <v>3260.0000000000005</v>
      </c>
    </row>
    <row r="36" spans="1:8" s="1" customFormat="1" ht="13.5" x14ac:dyDescent="0.3">
      <c r="A36" s="37"/>
      <c r="B36" s="38"/>
      <c r="C36" s="47"/>
      <c r="D36" s="48"/>
      <c r="E36" s="48"/>
      <c r="F36" s="48"/>
      <c r="G36" s="64" t="s">
        <v>121</v>
      </c>
      <c r="H36" s="65">
        <f>SUM(H33:H35)</f>
        <v>213860</v>
      </c>
    </row>
    <row r="37" spans="1:8" s="1" customFormat="1" ht="13.5" x14ac:dyDescent="0.3">
      <c r="A37" s="37"/>
      <c r="B37" s="15" t="s">
        <v>107</v>
      </c>
      <c r="C37" s="16"/>
      <c r="D37" s="36">
        <f t="shared" ref="D37:G37" si="2">SUM(D38)</f>
        <v>0</v>
      </c>
      <c r="E37" s="36">
        <f t="shared" si="2"/>
        <v>0</v>
      </c>
      <c r="F37" s="36">
        <f t="shared" si="2"/>
        <v>0</v>
      </c>
      <c r="G37" s="68">
        <f t="shared" si="2"/>
        <v>0</v>
      </c>
      <c r="H37" s="68"/>
    </row>
    <row r="38" spans="1:8" s="1" customFormat="1" ht="13.5" x14ac:dyDescent="0.3">
      <c r="A38" s="37"/>
      <c r="B38" s="38"/>
      <c r="C38" s="43" t="s">
        <v>128</v>
      </c>
      <c r="D38" s="49"/>
      <c r="E38" s="49"/>
      <c r="F38" s="46"/>
      <c r="G38" s="63"/>
      <c r="H38" s="63"/>
    </row>
    <row r="39" spans="1:8" s="1" customFormat="1" ht="13.5" x14ac:dyDescent="0.3">
      <c r="A39" s="37"/>
      <c r="B39" s="15" t="s">
        <v>17</v>
      </c>
      <c r="C39" s="16"/>
      <c r="D39" s="36">
        <f>SUM(D40:D40)</f>
        <v>0</v>
      </c>
      <c r="E39" s="36">
        <f>SUM(E40:E40)</f>
        <v>0</v>
      </c>
      <c r="F39" s="36">
        <f>SUM(F40:F40)</f>
        <v>0</v>
      </c>
      <c r="G39" s="68">
        <f>SUM(G40:G40)</f>
        <v>0</v>
      </c>
      <c r="H39" s="68"/>
    </row>
    <row r="40" spans="1:8" s="1" customFormat="1" ht="13.5" x14ac:dyDescent="0.3">
      <c r="A40" s="37"/>
      <c r="B40" s="38"/>
      <c r="C40" s="43" t="s">
        <v>129</v>
      </c>
      <c r="D40" s="49"/>
      <c r="E40" s="49"/>
      <c r="F40" s="46"/>
      <c r="G40" s="63"/>
      <c r="H40" s="63"/>
    </row>
    <row r="41" spans="1:8" s="1" customFormat="1" ht="13.5" x14ac:dyDescent="0.3">
      <c r="A41" s="4" t="s">
        <v>108</v>
      </c>
      <c r="B41" s="5"/>
      <c r="C41" s="6"/>
      <c r="D41" s="33">
        <f>SUM(D42,D45)</f>
        <v>26940</v>
      </c>
      <c r="E41" s="33">
        <f>SUM(E42,E45)</f>
        <v>26940</v>
      </c>
      <c r="F41" s="33">
        <f>D41-E41</f>
        <v>0</v>
      </c>
      <c r="G41" s="67">
        <f>SUM(G42,G45)</f>
        <v>0</v>
      </c>
      <c r="H41" s="67"/>
    </row>
    <row r="42" spans="1:8" s="1" customFormat="1" ht="13.5" x14ac:dyDescent="0.3">
      <c r="A42" s="37"/>
      <c r="B42" s="15" t="s">
        <v>109</v>
      </c>
      <c r="C42" s="16"/>
      <c r="D42" s="36">
        <f>SUM(D43:D43)</f>
        <v>1400</v>
      </c>
      <c r="E42" s="36">
        <f>SUM(E43:E43)</f>
        <v>1400</v>
      </c>
      <c r="F42" s="36">
        <f>D42-E42</f>
        <v>0</v>
      </c>
      <c r="G42" s="68">
        <f>SUM(G43:G43)</f>
        <v>0</v>
      </c>
      <c r="H42" s="68"/>
    </row>
    <row r="43" spans="1:8" s="1" customFormat="1" ht="13.5" x14ac:dyDescent="0.3">
      <c r="A43" s="37"/>
      <c r="B43" s="38"/>
      <c r="C43" s="50" t="s">
        <v>130</v>
      </c>
      <c r="D43" s="56">
        <f>H44</f>
        <v>1400</v>
      </c>
      <c r="E43" s="56">
        <v>1400</v>
      </c>
      <c r="F43" s="56">
        <f>D43-E43</f>
        <v>0</v>
      </c>
      <c r="G43" s="69" t="s">
        <v>149</v>
      </c>
      <c r="H43" s="63"/>
    </row>
    <row r="44" spans="1:8" s="1" customFormat="1" ht="13.5" x14ac:dyDescent="0.3">
      <c r="A44" s="37"/>
      <c r="B44" s="38"/>
      <c r="C44" s="42"/>
      <c r="D44" s="46"/>
      <c r="E44" s="46"/>
      <c r="F44" s="46"/>
      <c r="G44" s="62" t="s">
        <v>161</v>
      </c>
      <c r="H44" s="63">
        <f>700*2</f>
        <v>1400</v>
      </c>
    </row>
    <row r="45" spans="1:8" s="1" customFormat="1" ht="13.5" x14ac:dyDescent="0.3">
      <c r="A45" s="37"/>
      <c r="B45" s="15" t="s">
        <v>18</v>
      </c>
      <c r="C45" s="16"/>
      <c r="D45" s="36">
        <f>SUM(D46)</f>
        <v>25540</v>
      </c>
      <c r="E45" s="36">
        <f>SUM(E46)</f>
        <v>25540</v>
      </c>
      <c r="F45" s="36">
        <f>D45-E45</f>
        <v>0</v>
      </c>
      <c r="G45" s="68">
        <f>SUM(G46)</f>
        <v>0</v>
      </c>
      <c r="H45" s="68"/>
    </row>
    <row r="46" spans="1:8" s="1" customFormat="1" ht="13.5" x14ac:dyDescent="0.3">
      <c r="A46" s="37"/>
      <c r="B46" s="38"/>
      <c r="C46" s="50" t="s">
        <v>131</v>
      </c>
      <c r="D46" s="56">
        <f>H54</f>
        <v>25540</v>
      </c>
      <c r="E46" s="56">
        <v>25540</v>
      </c>
      <c r="F46" s="56">
        <f>D46-E46</f>
        <v>0</v>
      </c>
      <c r="G46" s="69" t="s">
        <v>149</v>
      </c>
      <c r="H46" s="63"/>
    </row>
    <row r="47" spans="1:8" s="1" customFormat="1" ht="13.5" x14ac:dyDescent="0.3">
      <c r="A47" s="37"/>
      <c r="B47" s="38"/>
      <c r="C47" s="57"/>
      <c r="D47" s="58"/>
      <c r="E47" s="58"/>
      <c r="F47" s="58"/>
      <c r="G47" s="62" t="s">
        <v>152</v>
      </c>
      <c r="H47" s="63">
        <f>1000</f>
        <v>1000</v>
      </c>
    </row>
    <row r="48" spans="1:8" s="1" customFormat="1" ht="13.5" x14ac:dyDescent="0.3">
      <c r="A48" s="37"/>
      <c r="B48" s="38"/>
      <c r="C48" s="57"/>
      <c r="D48" s="58"/>
      <c r="E48" s="58"/>
      <c r="F48" s="58"/>
      <c r="G48" s="62" t="s">
        <v>163</v>
      </c>
      <c r="H48" s="63">
        <f>5000</f>
        <v>5000</v>
      </c>
    </row>
    <row r="49" spans="1:8" s="1" customFormat="1" ht="13.5" x14ac:dyDescent="0.3">
      <c r="A49" s="37"/>
      <c r="B49" s="38"/>
      <c r="C49" s="57"/>
      <c r="D49" s="58"/>
      <c r="E49" s="58"/>
      <c r="F49" s="58"/>
      <c r="G49" s="62" t="s">
        <v>164</v>
      </c>
      <c r="H49" s="63">
        <v>1000</v>
      </c>
    </row>
    <row r="50" spans="1:8" s="1" customFormat="1" ht="13.5" x14ac:dyDescent="0.3">
      <c r="A50" s="37"/>
      <c r="B50" s="38"/>
      <c r="C50" s="57"/>
      <c r="D50" s="58"/>
      <c r="E50" s="58"/>
      <c r="F50" s="58"/>
      <c r="G50" s="62" t="s">
        <v>165</v>
      </c>
      <c r="H50" s="63">
        <f>20*7*50</f>
        <v>7000</v>
      </c>
    </row>
    <row r="51" spans="1:8" s="1" customFormat="1" ht="13.5" x14ac:dyDescent="0.3">
      <c r="A51" s="37"/>
      <c r="B51" s="38"/>
      <c r="C51" s="57"/>
      <c r="D51" s="58"/>
      <c r="E51" s="58"/>
      <c r="F51" s="58"/>
      <c r="G51" s="62" t="s">
        <v>169</v>
      </c>
      <c r="H51" s="63">
        <f>560*4</f>
        <v>2240</v>
      </c>
    </row>
    <row r="52" spans="1:8" s="1" customFormat="1" ht="13.5" x14ac:dyDescent="0.3">
      <c r="A52" s="37"/>
      <c r="B52" s="38"/>
      <c r="C52" s="57"/>
      <c r="D52" s="58"/>
      <c r="E52" s="58"/>
      <c r="F52" s="58"/>
      <c r="G52" s="62" t="s">
        <v>162</v>
      </c>
      <c r="H52" s="63">
        <f>35*15*12</f>
        <v>6300</v>
      </c>
    </row>
    <row r="53" spans="1:8" s="1" customFormat="1" ht="13.5" x14ac:dyDescent="0.3">
      <c r="A53" s="37"/>
      <c r="B53" s="38"/>
      <c r="C53" s="57"/>
      <c r="D53" s="58"/>
      <c r="E53" s="58"/>
      <c r="F53" s="58"/>
      <c r="G53" s="62" t="s">
        <v>153</v>
      </c>
      <c r="H53" s="63">
        <f>20*15*10</f>
        <v>3000</v>
      </c>
    </row>
    <row r="54" spans="1:8" s="1" customFormat="1" ht="13.5" x14ac:dyDescent="0.3">
      <c r="A54" s="37"/>
      <c r="B54" s="38"/>
      <c r="C54" s="42"/>
      <c r="D54" s="46"/>
      <c r="E54" s="46"/>
      <c r="F54" s="46"/>
      <c r="G54" s="64" t="s">
        <v>121</v>
      </c>
      <c r="H54" s="65">
        <f>SUM(H47:H53)</f>
        <v>25540</v>
      </c>
    </row>
    <row r="55" spans="1:8" s="1" customFormat="1" ht="13.5" x14ac:dyDescent="0.3">
      <c r="A55" s="4" t="s">
        <v>110</v>
      </c>
      <c r="B55" s="5"/>
      <c r="C55" s="6"/>
      <c r="D55" s="33">
        <f>SUM(D56,D59)</f>
        <v>0</v>
      </c>
      <c r="E55" s="33">
        <f>SUM(E56,E59)</f>
        <v>0</v>
      </c>
      <c r="F55" s="33">
        <f>SUM(F56,F59)</f>
        <v>0</v>
      </c>
      <c r="G55" s="67">
        <f>SUM(G56,G59)</f>
        <v>0</v>
      </c>
      <c r="H55" s="67"/>
    </row>
    <row r="56" spans="1:8" s="1" customFormat="1" ht="13.5" x14ac:dyDescent="0.3">
      <c r="A56" s="37"/>
      <c r="B56" s="15" t="s">
        <v>19</v>
      </c>
      <c r="C56" s="16"/>
      <c r="D56" s="36">
        <f>SUM(D57:D58)</f>
        <v>0</v>
      </c>
      <c r="E56" s="36">
        <f>SUM(E57:E58)</f>
        <v>0</v>
      </c>
      <c r="F56" s="36">
        <f>SUM(F57:F58)</f>
        <v>0</v>
      </c>
      <c r="G56" s="68">
        <f>SUM(G57:G58)</f>
        <v>0</v>
      </c>
      <c r="H56" s="68"/>
    </row>
    <row r="57" spans="1:8" s="1" customFormat="1" ht="13.5" x14ac:dyDescent="0.3">
      <c r="A57" s="37"/>
      <c r="B57" s="38"/>
      <c r="C57" s="50" t="s">
        <v>132</v>
      </c>
      <c r="D57" s="49"/>
      <c r="E57" s="49"/>
      <c r="F57" s="46"/>
      <c r="G57" s="63"/>
      <c r="H57" s="63"/>
    </row>
    <row r="58" spans="1:8" s="1" customFormat="1" ht="13.5" x14ac:dyDescent="0.3">
      <c r="A58" s="37"/>
      <c r="B58" s="38"/>
      <c r="C58" s="50" t="s">
        <v>133</v>
      </c>
      <c r="D58" s="49"/>
      <c r="E58" s="49"/>
      <c r="F58" s="46"/>
      <c r="G58" s="63"/>
      <c r="H58" s="63"/>
    </row>
    <row r="59" spans="1:8" s="1" customFormat="1" ht="13.5" x14ac:dyDescent="0.3">
      <c r="A59" s="37"/>
      <c r="B59" s="15" t="s">
        <v>111</v>
      </c>
      <c r="C59" s="16"/>
      <c r="D59" s="36">
        <f t="shared" ref="D59" si="3">SUM(D60)</f>
        <v>0</v>
      </c>
      <c r="E59" s="36">
        <f t="shared" ref="E59" si="4">SUM(E60)</f>
        <v>0</v>
      </c>
      <c r="F59" s="36">
        <f t="shared" ref="F59" si="5">SUM(F60)</f>
        <v>0</v>
      </c>
      <c r="G59" s="68">
        <f t="shared" ref="G59" si="6">SUM(G60)</f>
        <v>0</v>
      </c>
      <c r="H59" s="68"/>
    </row>
    <row r="60" spans="1:8" s="1" customFormat="1" ht="13.5" x14ac:dyDescent="0.3">
      <c r="A60" s="37"/>
      <c r="B60" s="38"/>
      <c r="C60" s="50" t="s">
        <v>134</v>
      </c>
      <c r="D60" s="49"/>
      <c r="E60" s="49"/>
      <c r="F60" s="46"/>
      <c r="G60" s="63"/>
      <c r="H60" s="63"/>
    </row>
    <row r="61" spans="1:8" s="1" customFormat="1" ht="13.5" x14ac:dyDescent="0.3">
      <c r="A61" s="4" t="s">
        <v>112</v>
      </c>
      <c r="B61" s="5"/>
      <c r="C61" s="6"/>
      <c r="D61" s="33">
        <f t="shared" ref="D61:G61" si="7">SUM(D62)</f>
        <v>0</v>
      </c>
      <c r="E61" s="33">
        <f t="shared" si="7"/>
        <v>0</v>
      </c>
      <c r="F61" s="33">
        <f t="shared" si="7"/>
        <v>0</v>
      </c>
      <c r="G61" s="67">
        <f t="shared" si="7"/>
        <v>0</v>
      </c>
      <c r="H61" s="67"/>
    </row>
    <row r="62" spans="1:8" s="1" customFormat="1" ht="13.5" x14ac:dyDescent="0.3">
      <c r="A62" s="37"/>
      <c r="B62" s="15" t="s">
        <v>112</v>
      </c>
      <c r="C62" s="16"/>
      <c r="D62" s="36">
        <f>SUM(D63:D63)</f>
        <v>0</v>
      </c>
      <c r="E62" s="36">
        <f>SUM(E63:E63)</f>
        <v>0</v>
      </c>
      <c r="F62" s="36">
        <f>SUM(F63:F63)</f>
        <v>0</v>
      </c>
      <c r="G62" s="68">
        <f>SUM(G63:G63)</f>
        <v>0</v>
      </c>
      <c r="H62" s="68"/>
    </row>
    <row r="63" spans="1:8" s="1" customFormat="1" ht="13.5" x14ac:dyDescent="0.3">
      <c r="A63" s="37"/>
      <c r="B63" s="38"/>
      <c r="C63" s="42" t="s">
        <v>135</v>
      </c>
      <c r="D63" s="49"/>
      <c r="E63" s="49"/>
      <c r="F63" s="46"/>
      <c r="G63" s="63"/>
      <c r="H63" s="63"/>
    </row>
    <row r="64" spans="1:8" s="1" customFormat="1" ht="13.5" x14ac:dyDescent="0.3">
      <c r="A64" s="4" t="s">
        <v>113</v>
      </c>
      <c r="B64" s="5"/>
      <c r="C64" s="6"/>
      <c r="D64" s="33">
        <f t="shared" ref="D64" si="8">SUM(D65)</f>
        <v>250000</v>
      </c>
      <c r="E64" s="33">
        <f t="shared" ref="E64" si="9">SUM(E65)</f>
        <v>150000</v>
      </c>
      <c r="F64" s="59">
        <f t="shared" ref="F64" si="10">SUM(F65)</f>
        <v>100000</v>
      </c>
      <c r="G64" s="67">
        <f t="shared" ref="G64" si="11">SUM(G65)</f>
        <v>0</v>
      </c>
      <c r="H64" s="67"/>
    </row>
    <row r="65" spans="1:8" s="1" customFormat="1" ht="20.100000000000001" customHeight="1" x14ac:dyDescent="0.3">
      <c r="A65" s="37"/>
      <c r="B65" s="9" t="s">
        <v>113</v>
      </c>
      <c r="C65" s="10"/>
      <c r="D65" s="36">
        <f>SUM(D66:D66)</f>
        <v>250000</v>
      </c>
      <c r="E65" s="36">
        <f>SUM(E66:E66)</f>
        <v>150000</v>
      </c>
      <c r="F65" s="60">
        <f>SUM(F66:F66)</f>
        <v>100000</v>
      </c>
      <c r="G65" s="68">
        <f>SUM(G66:G66)</f>
        <v>0</v>
      </c>
      <c r="H65" s="68"/>
    </row>
    <row r="66" spans="1:8" s="1" customFormat="1" ht="27" x14ac:dyDescent="0.3">
      <c r="A66" s="37"/>
      <c r="B66" s="38"/>
      <c r="C66" s="42" t="s">
        <v>114</v>
      </c>
      <c r="D66" s="46">
        <v>250000</v>
      </c>
      <c r="E66" s="46">
        <v>150000</v>
      </c>
      <c r="F66" s="56">
        <f>D66-E66</f>
        <v>100000</v>
      </c>
      <c r="G66" s="83" t="s">
        <v>175</v>
      </c>
      <c r="H66" s="84">
        <v>250000</v>
      </c>
    </row>
    <row r="67" spans="1:8" s="1" customFormat="1" ht="20.100000000000001" customHeight="1" x14ac:dyDescent="0.3">
      <c r="A67" s="4" t="s">
        <v>6</v>
      </c>
      <c r="B67" s="5"/>
      <c r="C67" s="6"/>
      <c r="D67" s="33">
        <f>SUM(D68,D71)</f>
        <v>359170</v>
      </c>
      <c r="E67" s="33">
        <f>SUM(E68,E71)</f>
        <v>214900</v>
      </c>
      <c r="F67" s="33">
        <f>SUM(F68,F71)</f>
        <v>144270</v>
      </c>
      <c r="G67" s="67">
        <f>SUM(G68,G71)</f>
        <v>0</v>
      </c>
      <c r="H67" s="67"/>
    </row>
    <row r="68" spans="1:8" s="1" customFormat="1" ht="20.100000000000001" customHeight="1" x14ac:dyDescent="0.3">
      <c r="A68" s="37"/>
      <c r="B68" s="15" t="s">
        <v>6</v>
      </c>
      <c r="C68" s="16"/>
      <c r="D68" s="36">
        <f>SUM(D69:D70)</f>
        <v>350000</v>
      </c>
      <c r="E68" s="36">
        <f>SUM(E69:E70)</f>
        <v>210000</v>
      </c>
      <c r="F68" s="36">
        <f>SUM(F69:F70)</f>
        <v>140000</v>
      </c>
      <c r="G68" s="68">
        <f>SUM(G69:G70)</f>
        <v>0</v>
      </c>
      <c r="H68" s="68"/>
    </row>
    <row r="69" spans="1:8" s="1" customFormat="1" ht="20.100000000000001" customHeight="1" x14ac:dyDescent="0.3">
      <c r="A69" s="37"/>
      <c r="B69" s="38"/>
      <c r="C69" s="42" t="s">
        <v>136</v>
      </c>
      <c r="D69" s="49"/>
      <c r="E69" s="49"/>
      <c r="F69" s="46"/>
      <c r="G69" s="63"/>
      <c r="H69" s="63"/>
    </row>
    <row r="70" spans="1:8" s="1" customFormat="1" ht="27" x14ac:dyDescent="0.3">
      <c r="A70" s="37"/>
      <c r="B70" s="38"/>
      <c r="C70" s="43" t="s">
        <v>137</v>
      </c>
      <c r="D70" s="49">
        <f>H70</f>
        <v>350000</v>
      </c>
      <c r="E70" s="49">
        <v>210000</v>
      </c>
      <c r="F70" s="56">
        <f>D70-E70</f>
        <v>140000</v>
      </c>
      <c r="G70" s="85" t="s">
        <v>177</v>
      </c>
      <c r="H70" s="84">
        <v>350000</v>
      </c>
    </row>
    <row r="71" spans="1:8" s="1" customFormat="1" ht="20.100000000000001" customHeight="1" x14ac:dyDescent="0.3">
      <c r="A71" s="37"/>
      <c r="B71" s="15" t="s">
        <v>20</v>
      </c>
      <c r="C71" s="16"/>
      <c r="D71" s="36">
        <f>SUM(D72)</f>
        <v>9170</v>
      </c>
      <c r="E71" s="36">
        <f>SUM(E72)</f>
        <v>4900</v>
      </c>
      <c r="F71" s="36">
        <f>SUM(F72)</f>
        <v>4270</v>
      </c>
      <c r="G71" s="68">
        <f>SUM(G72)</f>
        <v>0</v>
      </c>
      <c r="H71" s="68"/>
    </row>
    <row r="72" spans="1:8" s="1" customFormat="1" ht="27" x14ac:dyDescent="0.3">
      <c r="A72" s="37"/>
      <c r="B72" s="38"/>
      <c r="C72" s="50" t="s">
        <v>138</v>
      </c>
      <c r="D72" s="49">
        <f>H72</f>
        <v>9170</v>
      </c>
      <c r="E72" s="49">
        <v>4900</v>
      </c>
      <c r="F72" s="56">
        <f>D72-E72</f>
        <v>4270</v>
      </c>
      <c r="G72" s="85" t="s">
        <v>187</v>
      </c>
      <c r="H72" s="84">
        <v>9170</v>
      </c>
    </row>
    <row r="73" spans="1:8" s="1" customFormat="1" ht="20.100000000000001" customHeight="1" x14ac:dyDescent="0.3">
      <c r="A73" s="4" t="s">
        <v>21</v>
      </c>
      <c r="B73" s="5"/>
      <c r="C73" s="6"/>
      <c r="D73" s="33">
        <f t="shared" ref="D73" si="12">SUM(D74,D76,D78)</f>
        <v>0</v>
      </c>
      <c r="E73" s="33">
        <f t="shared" ref="E73" si="13">SUM(E74,E76,E78)</f>
        <v>0</v>
      </c>
      <c r="F73" s="33">
        <f t="shared" ref="F73" si="14">SUM(F74,F76,F78)</f>
        <v>0</v>
      </c>
      <c r="G73" s="67">
        <f t="shared" ref="G73" si="15">SUM(G74,G76,G78)</f>
        <v>0</v>
      </c>
      <c r="H73" s="67"/>
    </row>
    <row r="74" spans="1:8" s="1" customFormat="1" ht="20.100000000000001" customHeight="1" x14ac:dyDescent="0.3">
      <c r="A74" s="37"/>
      <c r="B74" s="15" t="s">
        <v>22</v>
      </c>
      <c r="C74" s="16"/>
      <c r="D74" s="36">
        <f>SUM(D75)</f>
        <v>0</v>
      </c>
      <c r="E74" s="36">
        <f>SUM(E75)</f>
        <v>0</v>
      </c>
      <c r="F74" s="36">
        <f>SUM(F75)</f>
        <v>0</v>
      </c>
      <c r="G74" s="68">
        <f>SUM(G75)</f>
        <v>0</v>
      </c>
      <c r="H74" s="68"/>
    </row>
    <row r="75" spans="1:8" s="1" customFormat="1" ht="20.100000000000001" customHeight="1" x14ac:dyDescent="0.3">
      <c r="A75" s="37"/>
      <c r="B75" s="38"/>
      <c r="C75" s="42" t="s">
        <v>139</v>
      </c>
      <c r="D75" s="49">
        <v>0</v>
      </c>
      <c r="E75" s="49">
        <v>0</v>
      </c>
      <c r="F75" s="46">
        <f>D75-E75</f>
        <v>0</v>
      </c>
      <c r="G75" s="63"/>
      <c r="H75" s="63"/>
    </row>
    <row r="76" spans="1:8" s="1" customFormat="1" ht="20.100000000000001" customHeight="1" x14ac:dyDescent="0.3">
      <c r="A76" s="37"/>
      <c r="B76" s="15" t="s">
        <v>25</v>
      </c>
      <c r="C76" s="16"/>
      <c r="D76" s="36">
        <f>SUM(D77)</f>
        <v>0</v>
      </c>
      <c r="E76" s="36">
        <f>SUM(E77)</f>
        <v>0</v>
      </c>
      <c r="F76" s="36">
        <f>SUM(F77)</f>
        <v>0</v>
      </c>
      <c r="G76" s="68">
        <f>SUM(G77)</f>
        <v>0</v>
      </c>
      <c r="H76" s="68"/>
    </row>
    <row r="77" spans="1:8" s="1" customFormat="1" ht="20.100000000000001" customHeight="1" x14ac:dyDescent="0.3">
      <c r="A77" s="37"/>
      <c r="B77" s="38"/>
      <c r="C77" s="43" t="s">
        <v>140</v>
      </c>
      <c r="D77" s="49"/>
      <c r="E77" s="49"/>
      <c r="F77" s="46"/>
      <c r="G77" s="63"/>
      <c r="H77" s="63"/>
    </row>
    <row r="78" spans="1:8" s="1" customFormat="1" ht="20.100000000000001" customHeight="1" x14ac:dyDescent="0.3">
      <c r="A78" s="37"/>
      <c r="B78" s="15" t="s">
        <v>24</v>
      </c>
      <c r="C78" s="16"/>
      <c r="D78" s="36">
        <f>SUM(D79)</f>
        <v>0</v>
      </c>
      <c r="E78" s="36">
        <f>SUM(E79)</f>
        <v>0</v>
      </c>
      <c r="F78" s="36">
        <f>SUM(F79)</f>
        <v>0</v>
      </c>
      <c r="G78" s="68">
        <f>SUM(G79)</f>
        <v>0</v>
      </c>
      <c r="H78" s="68"/>
    </row>
    <row r="79" spans="1:8" s="1" customFormat="1" ht="20.100000000000001" customHeight="1" x14ac:dyDescent="0.3">
      <c r="A79" s="37"/>
      <c r="B79" s="38"/>
      <c r="C79" s="43" t="s">
        <v>141</v>
      </c>
      <c r="D79" s="49"/>
      <c r="E79" s="49"/>
      <c r="F79" s="46"/>
      <c r="G79" s="63"/>
      <c r="H79" s="63"/>
    </row>
    <row r="80" spans="1:8" s="1" customFormat="1" ht="20.100000000000001" customHeight="1" x14ac:dyDescent="0.3">
      <c r="A80" s="4" t="s">
        <v>12</v>
      </c>
      <c r="B80" s="5"/>
      <c r="C80" s="6"/>
      <c r="D80" s="33">
        <f>SUM(D81)</f>
        <v>0</v>
      </c>
      <c r="E80" s="33">
        <f>SUM(E81)</f>
        <v>0</v>
      </c>
      <c r="F80" s="33">
        <f>SUM(F81)</f>
        <v>0</v>
      </c>
      <c r="G80" s="67">
        <f>SUM(G81)</f>
        <v>0</v>
      </c>
      <c r="H80" s="67"/>
    </row>
    <row r="81" spans="1:8" s="1" customFormat="1" ht="20.100000000000001" customHeight="1" x14ac:dyDescent="0.3">
      <c r="A81" s="37"/>
      <c r="B81" s="15" t="s">
        <v>23</v>
      </c>
      <c r="C81" s="16"/>
      <c r="D81" s="36"/>
      <c r="E81" s="36">
        <f>SUM(E82:E82)</f>
        <v>0</v>
      </c>
      <c r="F81" s="36">
        <f>SUM(F82:F82)</f>
        <v>0</v>
      </c>
      <c r="G81" s="68">
        <f>SUM(G82:G82)</f>
        <v>0</v>
      </c>
      <c r="H81" s="68"/>
    </row>
    <row r="82" spans="1:8" s="1" customFormat="1" ht="20.100000000000001" customHeight="1" x14ac:dyDescent="0.3">
      <c r="A82" s="37"/>
      <c r="B82" s="38"/>
      <c r="C82" s="50" t="s">
        <v>142</v>
      </c>
      <c r="D82" s="46"/>
      <c r="E82" s="46"/>
      <c r="F82" s="46"/>
      <c r="G82" s="63"/>
      <c r="H82" s="63"/>
    </row>
    <row r="83" spans="1:8" s="1" customFormat="1" ht="20.100000000000001" customHeight="1" x14ac:dyDescent="0.3">
      <c r="A83" s="19" t="s">
        <v>143</v>
      </c>
      <c r="B83" s="20"/>
      <c r="C83" s="21"/>
      <c r="D83" s="35">
        <f>SUM(D5,D26,D41,D55,D61,D64,D67,D73,D80)</f>
        <v>1013730</v>
      </c>
      <c r="E83" s="35">
        <f>SUM(E5,E26,E41,E55,E61,E64,E67,E73,E80)</f>
        <v>761100</v>
      </c>
      <c r="F83" s="61">
        <f>SUM(F5,F26,F41,F55,F61,F64,F67,F73,F80)</f>
        <v>252630</v>
      </c>
      <c r="G83" s="70">
        <f>SUM(G5,G26,G41,G55,G61,G64,G67,G73,G80)</f>
        <v>0</v>
      </c>
      <c r="H83" s="70"/>
    </row>
    <row r="84" spans="1:8" s="1" customFormat="1" ht="20.100000000000001" customHeight="1" x14ac:dyDescent="0.3">
      <c r="A84" s="19" t="s">
        <v>26</v>
      </c>
      <c r="B84" s="20"/>
      <c r="C84" s="21"/>
      <c r="D84" s="35" t="b">
        <f>'(법인회계) 세입 예산서'!D51=D83</f>
        <v>1</v>
      </c>
      <c r="E84" s="35" t="b">
        <f>'(법인회계) 세입 예산서'!E51=E83</f>
        <v>1</v>
      </c>
      <c r="F84" s="35" t="b">
        <f>'(법인회계) 세입 예산서'!F51=F83</f>
        <v>1</v>
      </c>
      <c r="G84" s="70"/>
      <c r="H84" s="70"/>
    </row>
    <row r="85" spans="1:8" s="1" customFormat="1" ht="20.100000000000001" customHeight="1" x14ac:dyDescent="0.3">
      <c r="A85" s="25"/>
      <c r="B85" s="25"/>
      <c r="C85" s="51"/>
      <c r="D85" s="52">
        <f>'(법인회계) 세입 예산서'!D51-'(법인회계) 세출 예산서'!D83</f>
        <v>0</v>
      </c>
      <c r="E85" s="52"/>
      <c r="F85" s="52"/>
      <c r="G85" s="52"/>
      <c r="H85" s="52"/>
    </row>
    <row r="86" spans="1:8" x14ac:dyDescent="0.3">
      <c r="C86" s="53"/>
      <c r="D86" s="54"/>
      <c r="E86" s="54"/>
      <c r="F86" s="54"/>
      <c r="G86" s="54"/>
      <c r="H86" s="54"/>
    </row>
    <row r="87" spans="1:8" x14ac:dyDescent="0.3">
      <c r="C87" s="53"/>
      <c r="D87" s="54"/>
      <c r="E87" s="54"/>
      <c r="F87" s="54"/>
      <c r="G87" s="54"/>
      <c r="H87" s="54"/>
    </row>
    <row r="88" spans="1:8" x14ac:dyDescent="0.3">
      <c r="C88" s="53"/>
      <c r="D88" s="54"/>
      <c r="E88" s="54"/>
      <c r="F88" s="54"/>
      <c r="G88" s="54"/>
      <c r="H88" s="54"/>
    </row>
    <row r="89" spans="1:8" x14ac:dyDescent="0.3">
      <c r="C89" s="53"/>
      <c r="D89" s="54"/>
      <c r="E89" s="54"/>
      <c r="F89" s="54"/>
      <c r="G89" s="54"/>
      <c r="H89" s="54"/>
    </row>
    <row r="90" spans="1:8" x14ac:dyDescent="0.3">
      <c r="C90" s="53"/>
      <c r="D90" s="54"/>
      <c r="E90" s="54"/>
      <c r="F90" s="54"/>
      <c r="G90" s="54"/>
      <c r="H90" s="54"/>
    </row>
    <row r="91" spans="1:8" x14ac:dyDescent="0.3">
      <c r="C91" s="53"/>
      <c r="D91" s="54"/>
      <c r="E91" s="54"/>
      <c r="F91" s="54"/>
      <c r="G91" s="54"/>
      <c r="H91" s="54"/>
    </row>
    <row r="92" spans="1:8" x14ac:dyDescent="0.3">
      <c r="C92" s="53"/>
      <c r="D92" s="54"/>
      <c r="E92" s="54"/>
      <c r="F92" s="54"/>
      <c r="G92" s="54"/>
      <c r="H92" s="54"/>
    </row>
    <row r="93" spans="1:8" x14ac:dyDescent="0.3">
      <c r="C93" s="53"/>
      <c r="D93" s="54"/>
      <c r="E93" s="54"/>
      <c r="F93" s="54"/>
      <c r="G93" s="54"/>
      <c r="H93" s="54"/>
    </row>
    <row r="94" spans="1:8" x14ac:dyDescent="0.3">
      <c r="C94" s="53"/>
      <c r="D94" s="54"/>
      <c r="E94" s="54"/>
      <c r="F94" s="54"/>
      <c r="G94" s="54"/>
      <c r="H94" s="54"/>
    </row>
    <row r="95" spans="1:8" x14ac:dyDescent="0.3">
      <c r="C95" s="53"/>
      <c r="D95" s="54"/>
      <c r="E95" s="54"/>
      <c r="F95" s="54"/>
      <c r="G95" s="54"/>
      <c r="H95" s="54"/>
    </row>
    <row r="96" spans="1:8" x14ac:dyDescent="0.3">
      <c r="C96" s="53"/>
      <c r="D96" s="54"/>
      <c r="E96" s="54"/>
      <c r="F96" s="54"/>
      <c r="G96" s="54"/>
      <c r="H96" s="54"/>
    </row>
    <row r="97" spans="3:8" x14ac:dyDescent="0.3">
      <c r="C97" s="53"/>
      <c r="D97" s="54"/>
      <c r="E97" s="54"/>
      <c r="F97" s="54"/>
      <c r="G97" s="54"/>
      <c r="H97" s="54"/>
    </row>
    <row r="98" spans="3:8" x14ac:dyDescent="0.3">
      <c r="C98" s="53"/>
      <c r="D98" s="54"/>
      <c r="E98" s="54"/>
      <c r="F98" s="54"/>
      <c r="G98" s="54"/>
      <c r="H98" s="54"/>
    </row>
    <row r="99" spans="3:8" x14ac:dyDescent="0.3">
      <c r="C99" s="53"/>
      <c r="D99" s="54"/>
      <c r="E99" s="54"/>
      <c r="F99" s="54"/>
      <c r="G99" s="54"/>
      <c r="H99" s="54"/>
    </row>
    <row r="100" spans="3:8" x14ac:dyDescent="0.3">
      <c r="D100" s="41"/>
      <c r="E100" s="41"/>
      <c r="F100" s="41"/>
      <c r="G100" s="41"/>
      <c r="H100" s="41"/>
    </row>
    <row r="101" spans="3:8" x14ac:dyDescent="0.3">
      <c r="D101" s="41"/>
      <c r="E101" s="41"/>
      <c r="F101" s="41"/>
      <c r="G101" s="41"/>
      <c r="H101" s="41"/>
    </row>
    <row r="102" spans="3:8" x14ac:dyDescent="0.3">
      <c r="D102" s="41"/>
      <c r="E102" s="41"/>
      <c r="F102" s="41"/>
      <c r="G102" s="41"/>
      <c r="H102" s="41"/>
    </row>
    <row r="103" spans="3:8" x14ac:dyDescent="0.3">
      <c r="D103" s="41"/>
      <c r="E103" s="41"/>
      <c r="F103" s="41"/>
      <c r="G103" s="41"/>
      <c r="H103" s="41"/>
    </row>
    <row r="104" spans="3:8" x14ac:dyDescent="0.3">
      <c r="D104" s="41"/>
      <c r="E104" s="41"/>
      <c r="F104" s="41"/>
      <c r="G104" s="41"/>
      <c r="H104" s="41"/>
    </row>
    <row r="105" spans="3:8" x14ac:dyDescent="0.3">
      <c r="D105" s="41"/>
      <c r="E105" s="41"/>
      <c r="F105" s="41"/>
      <c r="G105" s="41"/>
      <c r="H105" s="41"/>
    </row>
    <row r="106" spans="3:8" x14ac:dyDescent="0.3">
      <c r="D106" s="41"/>
      <c r="E106" s="41"/>
      <c r="F106" s="41"/>
      <c r="G106" s="41"/>
      <c r="H106" s="41"/>
    </row>
    <row r="107" spans="3:8" x14ac:dyDescent="0.3">
      <c r="D107" s="41"/>
      <c r="E107" s="41"/>
      <c r="F107" s="41"/>
      <c r="G107" s="41"/>
      <c r="H107" s="41"/>
    </row>
    <row r="108" spans="3:8" x14ac:dyDescent="0.3">
      <c r="D108" s="41"/>
      <c r="E108" s="41"/>
      <c r="F108" s="41"/>
      <c r="G108" s="41"/>
      <c r="H108" s="41"/>
    </row>
    <row r="109" spans="3:8" x14ac:dyDescent="0.3">
      <c r="D109" s="41"/>
      <c r="E109" s="41"/>
      <c r="F109" s="41"/>
      <c r="G109" s="41"/>
      <c r="H109" s="41"/>
    </row>
    <row r="110" spans="3:8" x14ac:dyDescent="0.3">
      <c r="D110" s="41"/>
      <c r="E110" s="41"/>
      <c r="F110" s="41"/>
      <c r="G110" s="41"/>
      <c r="H110" s="41"/>
    </row>
    <row r="111" spans="3:8" x14ac:dyDescent="0.3">
      <c r="D111" s="41"/>
      <c r="E111" s="41"/>
      <c r="F111" s="41"/>
      <c r="G111" s="41"/>
      <c r="H111" s="41"/>
    </row>
    <row r="112" spans="3:8" x14ac:dyDescent="0.3">
      <c r="D112" s="41"/>
      <c r="E112" s="41"/>
      <c r="F112" s="41"/>
      <c r="G112" s="41"/>
      <c r="H112" s="41"/>
    </row>
    <row r="113" spans="4:8" x14ac:dyDescent="0.3">
      <c r="D113" s="41"/>
      <c r="E113" s="41"/>
      <c r="F113" s="41"/>
      <c r="G113" s="41"/>
      <c r="H113" s="41"/>
    </row>
    <row r="114" spans="4:8" x14ac:dyDescent="0.3">
      <c r="D114" s="41"/>
      <c r="E114" s="41"/>
      <c r="F114" s="41"/>
      <c r="G114" s="41"/>
      <c r="H114" s="41"/>
    </row>
    <row r="115" spans="4:8" x14ac:dyDescent="0.3">
      <c r="D115" s="41"/>
      <c r="E115" s="41"/>
      <c r="F115" s="41"/>
      <c r="G115" s="41"/>
      <c r="H115" s="41"/>
    </row>
    <row r="116" spans="4:8" x14ac:dyDescent="0.3">
      <c r="D116" s="41"/>
      <c r="E116" s="41"/>
      <c r="F116" s="41"/>
      <c r="G116" s="41"/>
      <c r="H116" s="41"/>
    </row>
    <row r="117" spans="4:8" x14ac:dyDescent="0.3">
      <c r="D117" s="41"/>
      <c r="E117" s="41"/>
      <c r="F117" s="41"/>
      <c r="G117" s="41"/>
      <c r="H117" s="41"/>
    </row>
    <row r="118" spans="4:8" x14ac:dyDescent="0.3">
      <c r="D118" s="41"/>
      <c r="E118" s="41"/>
      <c r="F118" s="41"/>
      <c r="G118" s="41"/>
      <c r="H118" s="41"/>
    </row>
    <row r="119" spans="4:8" x14ac:dyDescent="0.3">
      <c r="D119" s="41"/>
      <c r="E119" s="41"/>
      <c r="F119" s="41"/>
      <c r="G119" s="41"/>
      <c r="H119" s="41"/>
    </row>
    <row r="120" spans="4:8" x14ac:dyDescent="0.3">
      <c r="D120" s="41"/>
      <c r="E120" s="41"/>
      <c r="F120" s="41"/>
      <c r="G120" s="41"/>
      <c r="H120" s="41"/>
    </row>
    <row r="121" spans="4:8" x14ac:dyDescent="0.3">
      <c r="D121" s="41"/>
      <c r="E121" s="41"/>
      <c r="F121" s="41"/>
      <c r="G121" s="41"/>
      <c r="H121" s="41"/>
    </row>
    <row r="122" spans="4:8" x14ac:dyDescent="0.3">
      <c r="D122" s="41"/>
      <c r="E122" s="41"/>
      <c r="F122" s="41"/>
      <c r="G122" s="41"/>
      <c r="H122" s="41"/>
    </row>
    <row r="123" spans="4:8" x14ac:dyDescent="0.3">
      <c r="D123" s="41"/>
      <c r="E123" s="41"/>
      <c r="F123" s="41"/>
      <c r="G123" s="41"/>
      <c r="H123" s="41"/>
    </row>
    <row r="124" spans="4:8" x14ac:dyDescent="0.3">
      <c r="D124" s="41"/>
      <c r="E124" s="41"/>
      <c r="F124" s="41"/>
      <c r="G124" s="41"/>
      <c r="H124" s="41"/>
    </row>
    <row r="125" spans="4:8" x14ac:dyDescent="0.3">
      <c r="D125" s="41"/>
      <c r="E125" s="41"/>
      <c r="F125" s="41"/>
      <c r="G125" s="41"/>
      <c r="H125" s="41"/>
    </row>
    <row r="126" spans="4:8" x14ac:dyDescent="0.3">
      <c r="D126" s="41"/>
      <c r="E126" s="41"/>
      <c r="F126" s="41"/>
      <c r="G126" s="41"/>
      <c r="H126" s="41"/>
    </row>
    <row r="127" spans="4:8" x14ac:dyDescent="0.3">
      <c r="D127" s="41"/>
      <c r="E127" s="41"/>
      <c r="F127" s="41"/>
      <c r="G127" s="41"/>
      <c r="H127" s="41"/>
    </row>
    <row r="128" spans="4:8" x14ac:dyDescent="0.3">
      <c r="D128" s="41"/>
      <c r="E128" s="41"/>
      <c r="F128" s="41"/>
      <c r="G128" s="41"/>
      <c r="H128" s="41"/>
    </row>
    <row r="129" spans="4:8" x14ac:dyDescent="0.3">
      <c r="D129" s="41"/>
      <c r="E129" s="41"/>
      <c r="F129" s="41"/>
      <c r="G129" s="41"/>
      <c r="H129" s="41"/>
    </row>
    <row r="130" spans="4:8" x14ac:dyDescent="0.3">
      <c r="D130" s="41"/>
      <c r="E130" s="41"/>
      <c r="F130" s="41"/>
      <c r="G130" s="41"/>
      <c r="H130" s="41"/>
    </row>
    <row r="131" spans="4:8" x14ac:dyDescent="0.3">
      <c r="D131" s="41"/>
      <c r="E131" s="41"/>
      <c r="F131" s="41"/>
      <c r="G131" s="41"/>
      <c r="H131" s="41"/>
    </row>
    <row r="132" spans="4:8" x14ac:dyDescent="0.3">
      <c r="D132" s="41"/>
      <c r="E132" s="41"/>
      <c r="F132" s="41"/>
      <c r="G132" s="41"/>
      <c r="H132" s="41"/>
    </row>
    <row r="133" spans="4:8" x14ac:dyDescent="0.3">
      <c r="D133" s="41"/>
      <c r="E133" s="41"/>
      <c r="F133" s="41"/>
      <c r="G133" s="41"/>
      <c r="H133" s="41"/>
    </row>
    <row r="134" spans="4:8" x14ac:dyDescent="0.3">
      <c r="D134" s="41"/>
      <c r="E134" s="41"/>
      <c r="F134" s="41"/>
      <c r="G134" s="41"/>
      <c r="H134" s="41"/>
    </row>
    <row r="135" spans="4:8" x14ac:dyDescent="0.3">
      <c r="D135" s="41"/>
      <c r="E135" s="41"/>
      <c r="F135" s="41"/>
      <c r="G135" s="41"/>
      <c r="H135" s="41"/>
    </row>
  </sheetData>
  <mergeCells count="5">
    <mergeCell ref="G3:H4"/>
    <mergeCell ref="D3:D4"/>
    <mergeCell ref="E3:E4"/>
    <mergeCell ref="F3:F4"/>
    <mergeCell ref="A1:H1"/>
  </mergeCells>
  <phoneticPr fontId="2" type="noConversion"/>
  <pageMargins left="0.7" right="0.7" top="0.75" bottom="0.75" header="0.3" footer="0.3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목록</vt:lpstr>
      <vt:lpstr>(법인회계) 세입 예산서</vt:lpstr>
      <vt:lpstr>(법인회계) 세출 예산서</vt:lpstr>
      <vt:lpstr>'(법인회계) 세입 예산서'!Print_Area</vt:lpstr>
      <vt:lpstr>'(법인회계) 세출 예산서'!Print_Area</vt:lpstr>
      <vt:lpstr>'(법인회계) 세입 예산서'!Print_Titles</vt:lpstr>
      <vt:lpstr>'(법인회계) 세출 예산서'!Print_Titles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skisndt10</cp:lastModifiedBy>
  <cp:lastPrinted>2021-10-28T05:20:22Z</cp:lastPrinted>
  <dcterms:created xsi:type="dcterms:W3CDTF">2018-03-19T04:02:54Z</dcterms:created>
  <dcterms:modified xsi:type="dcterms:W3CDTF">2022-02-24T01:58:59Z</dcterms:modified>
</cp:coreProperties>
</file>